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hurch Folders and Files\Finances\"/>
    </mc:Choice>
  </mc:AlternateContent>
  <bookViews>
    <workbookView xWindow="0" yWindow="0" windowWidth="25125" windowHeight="13620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1" i="1" l="1"/>
  <c r="AM15" i="1" s="1"/>
  <c r="AP8" i="1"/>
  <c r="AP9" i="1"/>
  <c r="AP10" i="1"/>
  <c r="AP11" i="1"/>
  <c r="AP12" i="1"/>
  <c r="AP13" i="1"/>
  <c r="AP14" i="1"/>
  <c r="AP7" i="1"/>
  <c r="AO14" i="1"/>
  <c r="AO13" i="1"/>
  <c r="AO10" i="1"/>
  <c r="AO9" i="1"/>
  <c r="AO8" i="1"/>
  <c r="AM7" i="1"/>
  <c r="AO5" i="1"/>
  <c r="AO3" i="1"/>
  <c r="AM16" i="1" l="1"/>
  <c r="AL15" i="1"/>
  <c r="AL7" i="1"/>
  <c r="AJ15" i="1"/>
  <c r="AK15" i="1"/>
  <c r="AJ7" i="1"/>
  <c r="AK7" i="1"/>
  <c r="AI15" i="1"/>
  <c r="AI7" i="1"/>
  <c r="AH15" i="1"/>
  <c r="AH7" i="1"/>
  <c r="AG15" i="1"/>
  <c r="AG7" i="1"/>
  <c r="AF15" i="1"/>
  <c r="AF7" i="1"/>
  <c r="X11" i="1"/>
  <c r="AD12" i="1"/>
  <c r="AD11" i="1"/>
  <c r="AE15" i="1"/>
  <c r="AE7" i="1"/>
  <c r="AD7" i="1"/>
  <c r="AC15" i="1"/>
  <c r="AC7" i="1"/>
  <c r="AB15" i="1"/>
  <c r="AB7" i="1"/>
  <c r="AA15" i="1"/>
  <c r="AA7" i="1"/>
  <c r="Z15" i="1"/>
  <c r="Z7" i="1"/>
  <c r="Y7" i="1"/>
  <c r="Y15" i="1"/>
  <c r="X7" i="1"/>
  <c r="W15" i="1"/>
  <c r="W7" i="1"/>
  <c r="V15" i="1"/>
  <c r="V7" i="1"/>
  <c r="U15" i="1"/>
  <c r="U7" i="1"/>
  <c r="T15" i="1"/>
  <c r="T7" i="1"/>
  <c r="T16" i="1" s="1"/>
  <c r="S12" i="1"/>
  <c r="S7" i="1"/>
  <c r="R15" i="1"/>
  <c r="R7" i="1"/>
  <c r="Q11" i="1"/>
  <c r="Q15" i="1" s="1"/>
  <c r="Q7" i="1"/>
  <c r="P15" i="1"/>
  <c r="P7" i="1"/>
  <c r="O15" i="1"/>
  <c r="O7" i="1"/>
  <c r="N15" i="1"/>
  <c r="N7" i="1"/>
  <c r="K6" i="1"/>
  <c r="J6" i="1"/>
  <c r="I11" i="1"/>
  <c r="I6" i="1"/>
  <c r="H6" i="1"/>
  <c r="G6" i="1"/>
  <c r="E11" i="1"/>
  <c r="E6" i="1"/>
  <c r="D6" i="1"/>
  <c r="AO11" i="1" l="1"/>
  <c r="AO6" i="1"/>
  <c r="AE16" i="1"/>
  <c r="AL16" i="1"/>
  <c r="AK16" i="1"/>
  <c r="AJ16" i="1"/>
  <c r="AI16" i="1"/>
  <c r="AH16" i="1"/>
  <c r="AG16" i="1"/>
  <c r="AC16" i="1"/>
  <c r="AF16" i="1"/>
  <c r="AB16" i="1"/>
  <c r="AD15" i="1"/>
  <c r="AD16" i="1" s="1"/>
  <c r="AA16" i="1"/>
  <c r="Z16" i="1"/>
  <c r="Y16" i="1"/>
  <c r="X15" i="1"/>
  <c r="X16" i="1" s="1"/>
  <c r="W16" i="1"/>
  <c r="V16" i="1"/>
  <c r="U16" i="1"/>
  <c r="R16" i="1"/>
  <c r="S15" i="1"/>
  <c r="S16" i="1" s="1"/>
  <c r="Q16" i="1"/>
  <c r="O16" i="1"/>
  <c r="P16" i="1"/>
  <c r="N16" i="1"/>
  <c r="M15" i="1"/>
  <c r="M7" i="1"/>
  <c r="L7" i="1"/>
  <c r="L15" i="1"/>
  <c r="K15" i="1"/>
  <c r="K7" i="1"/>
  <c r="C7" i="1"/>
  <c r="D7" i="1"/>
  <c r="E7" i="1"/>
  <c r="F7" i="1"/>
  <c r="G7" i="1"/>
  <c r="H7" i="1"/>
  <c r="I7" i="1"/>
  <c r="J7" i="1"/>
  <c r="J15" i="1"/>
  <c r="H15" i="1"/>
  <c r="I15" i="1"/>
  <c r="M16" i="1" l="1"/>
  <c r="L16" i="1"/>
  <c r="K16" i="1"/>
  <c r="H16" i="1"/>
  <c r="J16" i="1"/>
  <c r="I16" i="1"/>
  <c r="G15" i="1"/>
  <c r="F15" i="1"/>
  <c r="D15" i="1"/>
  <c r="E15" i="1"/>
  <c r="G16" i="1" l="1"/>
  <c r="F16" i="1"/>
  <c r="E16" i="1"/>
  <c r="D16" i="1"/>
  <c r="AQ9" i="1"/>
  <c r="AQ10" i="1"/>
  <c r="AQ11" i="1"/>
  <c r="AQ13" i="1"/>
  <c r="AQ14" i="1"/>
  <c r="C15" i="1"/>
  <c r="AS15" i="1"/>
  <c r="AS16" i="1" s="1"/>
  <c r="B12" i="1"/>
  <c r="AO12" i="1" s="1"/>
  <c r="B4" i="1"/>
  <c r="AO4" i="1" s="1"/>
  <c r="B7" i="1" l="1"/>
  <c r="AO7" i="1"/>
  <c r="AQ7" i="1" s="1"/>
  <c r="B15" i="1"/>
  <c r="AQ12" i="1"/>
  <c r="AQ8" i="1"/>
  <c r="C16" i="1"/>
  <c r="AP15" i="1"/>
  <c r="AP16" i="1" s="1"/>
  <c r="B16" i="1" l="1"/>
  <c r="AO15" i="1"/>
  <c r="AO16" i="1" s="1"/>
  <c r="AQ15" i="1"/>
  <c r="AQ16" i="1" s="1"/>
</calcChain>
</file>

<file path=xl/sharedStrings.xml><?xml version="1.0" encoding="utf-8"?>
<sst xmlns="http://schemas.openxmlformats.org/spreadsheetml/2006/main" count="31" uniqueCount="28">
  <si>
    <t>All Saints Episcopal Church</t>
  </si>
  <si>
    <t>Pledge + Plate Analysis</t>
  </si>
  <si>
    <t xml:space="preserve">  Sunday 9:30 AM</t>
  </si>
  <si>
    <t xml:space="preserve">  Sunday 11:45 AM</t>
  </si>
  <si>
    <t>Total Pledge + Plate</t>
  </si>
  <si>
    <t xml:space="preserve">  Administration</t>
  </si>
  <si>
    <t xml:space="preserve">  Building + Grounds</t>
  </si>
  <si>
    <t xml:space="preserve">  Formation Ministry</t>
  </si>
  <si>
    <t xml:space="preserve">  Hospitality + Care</t>
  </si>
  <si>
    <t xml:space="preserve">  Outreach Ministry</t>
  </si>
  <si>
    <t xml:space="preserve">  Outreach Services</t>
  </si>
  <si>
    <t xml:space="preserve">  Worship Ministry</t>
  </si>
  <si>
    <t>Total Designated Funds</t>
  </si>
  <si>
    <t>Total Income</t>
  </si>
  <si>
    <t xml:space="preserve">  Notes:</t>
  </si>
  <si>
    <t xml:space="preserve">    Administration: Columbarium, Rector's Discretionary Fund, Deacon's Discretionary Fund</t>
  </si>
  <si>
    <t xml:space="preserve">    Building + Grounds: New Building Fund, Repairs, Equipment</t>
  </si>
  <si>
    <t xml:space="preserve">    Formation Ministry: Conferences, Adult Education, Children's Ministry, Teen Ministry, Birthday Box</t>
  </si>
  <si>
    <t xml:space="preserve">    Outreach Ministry: Southern Nevada Health District, Parish Hall Rent, Gamblers Anonymous, Narcotics Anonymous</t>
  </si>
  <si>
    <t>Total</t>
  </si>
  <si>
    <t>Budget</t>
  </si>
  <si>
    <t>Variance</t>
  </si>
  <si>
    <t xml:space="preserve">    Worship Ministry: Flowers, Altar Guild, Organ Fund, Instrument Maintenance, Sanctuary Furnishings</t>
  </si>
  <si>
    <t xml:space="preserve">  Zelle + Tithely</t>
  </si>
  <si>
    <t xml:space="preserve">    Hospitality + Care Ministry: Gift Shop, Coffee Hour, Memorials, Festivals, Garage Sales, Taco Truck    (PayPal)</t>
  </si>
  <si>
    <t xml:space="preserve">  Yard Sale</t>
  </si>
  <si>
    <t xml:space="preserve">    Outreach Services: Quinceaneras, Weddings, Funerals </t>
  </si>
  <si>
    <t>YTD-38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</si>
</sst>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_(* #,##0_);_(* \(#,##0\);_(* &quot;-&quot;??_);_(@_)"/>
    <numFmt numFmtId="166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left"/>
    </xf>
    <xf numFmtId="20" fontId="0" fillId="0" borderId="0" xfId="0" applyNumberFormat="1" applyAlignment="1">
      <alignment horizontal="left"/>
    </xf>
    <xf numFmtId="0" fontId="2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/>
    <xf numFmtId="165" fontId="1" fillId="0" borderId="0" xfId="2" applyNumberFormat="1" applyFont="1" applyBorder="1"/>
    <xf numFmtId="165" fontId="2" fillId="0" borderId="0" xfId="2" applyNumberFormat="1" applyFont="1" applyBorder="1"/>
    <xf numFmtId="165" fontId="0" fillId="0" borderId="0" xfId="1" applyNumberFormat="1" applyFont="1"/>
    <xf numFmtId="165" fontId="0" fillId="0" borderId="1" xfId="1" applyNumberFormat="1" applyFont="1" applyBorder="1"/>
    <xf numFmtId="41" fontId="0" fillId="0" borderId="0" xfId="2" applyNumberFormat="1" applyFont="1" applyBorder="1"/>
    <xf numFmtId="41" fontId="0" fillId="0" borderId="0" xfId="0" applyNumberFormat="1"/>
    <xf numFmtId="41" fontId="2" fillId="0" borderId="0" xfId="2" applyNumberFormat="1" applyFont="1" applyBorder="1"/>
    <xf numFmtId="41" fontId="1" fillId="0" borderId="0" xfId="2" applyNumberFormat="1" applyFont="1" applyBorder="1"/>
    <xf numFmtId="41" fontId="0" fillId="0" borderId="1" xfId="2" applyNumberFormat="1" applyFont="1" applyBorder="1"/>
    <xf numFmtId="41" fontId="0" fillId="0" borderId="1" xfId="0" applyNumberFormat="1" applyBorder="1"/>
    <xf numFmtId="41" fontId="2" fillId="0" borderId="2" xfId="2" applyNumberFormat="1" applyFont="1" applyBorder="1"/>
    <xf numFmtId="41" fontId="2" fillId="0" borderId="3" xfId="2" applyNumberFormat="1" applyFont="1" applyBorder="1"/>
    <xf numFmtId="165" fontId="2" fillId="0" borderId="0" xfId="1" applyNumberFormat="1" applyFont="1"/>
    <xf numFmtId="43" fontId="2" fillId="0" borderId="0" xfId="1" applyFont="1"/>
    <xf numFmtId="165" fontId="2" fillId="0" borderId="2" xfId="1" applyNumberFormat="1" applyFont="1" applyBorder="1"/>
    <xf numFmtId="165" fontId="2" fillId="0" borderId="3" xfId="1" applyNumberFormat="1" applyFont="1" applyBorder="1"/>
    <xf numFmtId="165" fontId="0" fillId="0" borderId="0" xfId="1" applyNumberFormat="1" applyFont="1" applyBorder="1"/>
    <xf numFmtId="0" fontId="2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6" fontId="2" fillId="0" borderId="0" xfId="2" applyNumberFormat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4"/>
  <sheetViews>
    <sheetView tabSelected="1" zoomScale="120" zoomScaleNormal="120" workbookViewId="0">
      <selection activeCell="AN3" sqref="AN3"/>
    </sheetView>
  </sheetViews>
  <sheetFormatPr defaultRowHeight="15" x14ac:dyDescent="0.25"/>
  <cols>
    <col min="1" max="1" width="23.5703125" customWidth="1"/>
    <col min="2" max="36" width="8.28515625" hidden="1" customWidth="1"/>
    <col min="37" max="40" width="8.28515625" customWidth="1"/>
    <col min="41" max="42" width="9.5703125" bestFit="1" customWidth="1"/>
    <col min="44" max="44" width="2.7109375" customWidth="1"/>
    <col min="45" max="45" width="9.5703125" bestFit="1" customWidth="1"/>
  </cols>
  <sheetData>
    <row r="1" spans="1:67" x14ac:dyDescent="0.25">
      <c r="A1" s="1" t="s">
        <v>0</v>
      </c>
      <c r="AO1" s="24" t="s">
        <v>27</v>
      </c>
      <c r="AP1" s="25" t="s">
        <v>27</v>
      </c>
      <c r="AQ1" s="25" t="s">
        <v>27</v>
      </c>
      <c r="AR1" s="25"/>
      <c r="AS1" s="25">
        <v>2023</v>
      </c>
    </row>
    <row r="2" spans="1:67" x14ac:dyDescent="0.25">
      <c r="A2" s="1" t="s">
        <v>1</v>
      </c>
      <c r="B2" s="4">
        <v>44927</v>
      </c>
      <c r="C2" s="4">
        <v>44934</v>
      </c>
      <c r="D2" s="4">
        <v>44941</v>
      </c>
      <c r="E2" s="4">
        <v>44948</v>
      </c>
      <c r="F2" s="4">
        <v>44955</v>
      </c>
      <c r="G2" s="4">
        <v>44962</v>
      </c>
      <c r="H2" s="4">
        <v>44969</v>
      </c>
      <c r="I2" s="4">
        <v>44976</v>
      </c>
      <c r="J2" s="4">
        <v>44983</v>
      </c>
      <c r="K2" s="4">
        <v>44990</v>
      </c>
      <c r="L2" s="4">
        <v>44997</v>
      </c>
      <c r="M2" s="4">
        <v>45004</v>
      </c>
      <c r="N2" s="4">
        <v>45011</v>
      </c>
      <c r="O2" s="4">
        <v>45018</v>
      </c>
      <c r="P2" s="4">
        <v>45025</v>
      </c>
      <c r="Q2" s="4">
        <v>45032</v>
      </c>
      <c r="R2" s="4">
        <v>45039</v>
      </c>
      <c r="S2" s="4">
        <v>45046</v>
      </c>
      <c r="T2" s="4">
        <v>45053</v>
      </c>
      <c r="U2" s="4">
        <v>45060</v>
      </c>
      <c r="V2" s="4">
        <v>45067</v>
      </c>
      <c r="W2" s="4">
        <v>45074</v>
      </c>
      <c r="X2" s="4">
        <v>45081</v>
      </c>
      <c r="Y2" s="4">
        <v>45088</v>
      </c>
      <c r="Z2" s="4">
        <v>45095</v>
      </c>
      <c r="AA2" s="4">
        <v>45102</v>
      </c>
      <c r="AB2" s="4">
        <v>45109</v>
      </c>
      <c r="AC2" s="4">
        <v>45116</v>
      </c>
      <c r="AD2" s="4">
        <v>45123</v>
      </c>
      <c r="AE2" s="4">
        <v>45130</v>
      </c>
      <c r="AF2" s="4">
        <v>45137</v>
      </c>
      <c r="AG2" s="4">
        <v>45144</v>
      </c>
      <c r="AH2" s="4">
        <v>45151</v>
      </c>
      <c r="AI2" s="4">
        <v>45158</v>
      </c>
      <c r="AJ2" s="4">
        <v>45165</v>
      </c>
      <c r="AK2" s="4">
        <v>45172</v>
      </c>
      <c r="AL2" s="4">
        <v>45179</v>
      </c>
      <c r="AM2" s="4">
        <v>45186</v>
      </c>
      <c r="AN2" s="4">
        <v>45193</v>
      </c>
      <c r="AO2" s="26" t="s">
        <v>19</v>
      </c>
      <c r="AP2" s="25" t="s">
        <v>20</v>
      </c>
      <c r="AQ2" s="25" t="s">
        <v>21</v>
      </c>
      <c r="AR2" s="25"/>
      <c r="AS2" s="25" t="s">
        <v>20</v>
      </c>
      <c r="AT2" s="4"/>
      <c r="AU2" s="4"/>
      <c r="AV2" s="4"/>
      <c r="AW2" s="4"/>
      <c r="AX2" s="4"/>
      <c r="AY2" s="4"/>
      <c r="AZ2" s="4"/>
      <c r="BA2" s="4"/>
      <c r="BB2" s="4"/>
      <c r="BC2" s="5"/>
      <c r="BD2" s="5"/>
      <c r="BE2" s="5"/>
      <c r="BF2" s="5"/>
      <c r="BG2" s="5"/>
      <c r="BH2" s="5"/>
    </row>
    <row r="3" spans="1:67" x14ac:dyDescent="0.25">
      <c r="A3" s="2" t="s">
        <v>25</v>
      </c>
      <c r="B3" s="9"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482</v>
      </c>
      <c r="K3" s="9">
        <v>91</v>
      </c>
      <c r="L3" s="9">
        <v>93</v>
      </c>
      <c r="M3" s="9">
        <v>65</v>
      </c>
      <c r="N3" s="9">
        <v>83</v>
      </c>
      <c r="O3" s="9">
        <v>64</v>
      </c>
      <c r="P3" s="9">
        <v>295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9">
        <v>0</v>
      </c>
      <c r="AF3" s="9">
        <v>0</v>
      </c>
      <c r="AG3" s="9">
        <v>0</v>
      </c>
      <c r="AH3" s="9">
        <v>0</v>
      </c>
      <c r="AI3" s="9">
        <v>0</v>
      </c>
      <c r="AJ3" s="9">
        <v>0</v>
      </c>
      <c r="AK3" s="9">
        <v>0</v>
      </c>
      <c r="AL3" s="9">
        <v>0</v>
      </c>
      <c r="AM3" s="9">
        <v>0</v>
      </c>
      <c r="AN3" s="9"/>
      <c r="AO3" s="11">
        <f>SUM(B3:AM3)</f>
        <v>1173</v>
      </c>
      <c r="AP3" s="11"/>
      <c r="AQ3" s="11"/>
      <c r="AR3" s="11"/>
      <c r="AS3" s="12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</row>
    <row r="4" spans="1:67" x14ac:dyDescent="0.25">
      <c r="A4" s="2" t="s">
        <v>2</v>
      </c>
      <c r="B4" s="9">
        <f>1342+6000</f>
        <v>7342</v>
      </c>
      <c r="C4" s="9">
        <v>3714</v>
      </c>
      <c r="D4" s="9">
        <v>3265</v>
      </c>
      <c r="E4" s="9">
        <v>1130</v>
      </c>
      <c r="F4" s="9">
        <v>3285</v>
      </c>
      <c r="G4" s="9">
        <v>2985</v>
      </c>
      <c r="H4" s="9">
        <v>1481.66</v>
      </c>
      <c r="I4" s="9">
        <v>3696</v>
      </c>
      <c r="J4" s="9">
        <v>1902</v>
      </c>
      <c r="K4" s="9">
        <v>2499</v>
      </c>
      <c r="L4" s="9">
        <v>3113</v>
      </c>
      <c r="M4" s="9">
        <v>1787</v>
      </c>
      <c r="N4" s="9">
        <v>2282</v>
      </c>
      <c r="O4" s="9">
        <v>3235</v>
      </c>
      <c r="P4" s="9">
        <v>2506</v>
      </c>
      <c r="Q4" s="9">
        <v>498</v>
      </c>
      <c r="R4" s="9">
        <v>3640</v>
      </c>
      <c r="S4" s="9">
        <v>2599</v>
      </c>
      <c r="T4" s="9">
        <v>1741</v>
      </c>
      <c r="U4" s="9">
        <v>1736</v>
      </c>
      <c r="V4" s="9">
        <v>2882</v>
      </c>
      <c r="W4" s="9">
        <v>1498</v>
      </c>
      <c r="X4" s="9">
        <v>1804</v>
      </c>
      <c r="Y4" s="9">
        <v>2912</v>
      </c>
      <c r="Z4" s="9">
        <v>1540</v>
      </c>
      <c r="AA4" s="9">
        <v>2869</v>
      </c>
      <c r="AB4" s="9">
        <v>2060</v>
      </c>
      <c r="AC4" s="9">
        <v>2798</v>
      </c>
      <c r="AD4" s="9">
        <v>220</v>
      </c>
      <c r="AE4" s="9">
        <v>2926</v>
      </c>
      <c r="AF4" s="9">
        <v>689</v>
      </c>
      <c r="AG4" s="9">
        <v>3151</v>
      </c>
      <c r="AH4" s="9">
        <v>1160</v>
      </c>
      <c r="AI4" s="9">
        <v>1780</v>
      </c>
      <c r="AJ4" s="9">
        <v>2565</v>
      </c>
      <c r="AK4" s="9">
        <v>2259</v>
      </c>
      <c r="AL4" s="9">
        <v>1535</v>
      </c>
      <c r="AM4" s="9">
        <v>1434</v>
      </c>
      <c r="AN4" s="9"/>
      <c r="AO4" s="11">
        <f>SUM(B4:AM4)</f>
        <v>90518.66</v>
      </c>
      <c r="AP4" s="11"/>
      <c r="AQ4" s="11"/>
      <c r="AR4" s="11"/>
      <c r="AS4" s="12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</row>
    <row r="5" spans="1:67" x14ac:dyDescent="0.25">
      <c r="A5" s="2" t="s">
        <v>3</v>
      </c>
      <c r="B5" s="9">
        <v>231</v>
      </c>
      <c r="C5" s="9">
        <v>1347</v>
      </c>
      <c r="D5" s="9">
        <v>710</v>
      </c>
      <c r="E5" s="9">
        <v>511</v>
      </c>
      <c r="F5" s="9">
        <v>872</v>
      </c>
      <c r="G5" s="9">
        <v>929</v>
      </c>
      <c r="H5" s="9">
        <v>864</v>
      </c>
      <c r="I5" s="9">
        <v>535</v>
      </c>
      <c r="J5" s="9">
        <v>838</v>
      </c>
      <c r="K5" s="9">
        <v>938</v>
      </c>
      <c r="L5" s="9">
        <v>1003</v>
      </c>
      <c r="M5" s="9">
        <v>624</v>
      </c>
      <c r="N5" s="9">
        <v>925</v>
      </c>
      <c r="O5" s="9">
        <v>1016</v>
      </c>
      <c r="P5" s="9">
        <v>943</v>
      </c>
      <c r="Q5" s="9">
        <v>542</v>
      </c>
      <c r="R5" s="9">
        <v>558</v>
      </c>
      <c r="S5" s="9">
        <v>486</v>
      </c>
      <c r="T5" s="9">
        <v>635</v>
      </c>
      <c r="U5" s="9">
        <v>602</v>
      </c>
      <c r="V5" s="9">
        <v>632</v>
      </c>
      <c r="W5" s="9">
        <v>429</v>
      </c>
      <c r="X5" s="9">
        <v>631</v>
      </c>
      <c r="Y5" s="9">
        <v>727</v>
      </c>
      <c r="Z5" s="9">
        <v>892</v>
      </c>
      <c r="AA5" s="9">
        <v>492</v>
      </c>
      <c r="AB5" s="9">
        <v>527</v>
      </c>
      <c r="AC5" s="9">
        <v>1020</v>
      </c>
      <c r="AD5" s="9">
        <v>374</v>
      </c>
      <c r="AE5" s="9">
        <v>546</v>
      </c>
      <c r="AF5" s="9">
        <v>1200</v>
      </c>
      <c r="AG5" s="9">
        <v>733</v>
      </c>
      <c r="AH5" s="9">
        <v>781</v>
      </c>
      <c r="AI5" s="9">
        <v>569</v>
      </c>
      <c r="AJ5" s="9">
        <v>548</v>
      </c>
      <c r="AK5" s="9">
        <v>487</v>
      </c>
      <c r="AL5" s="9">
        <v>647</v>
      </c>
      <c r="AM5" s="9">
        <v>418</v>
      </c>
      <c r="AN5" s="9"/>
      <c r="AO5" s="11">
        <f>SUM(B5:AM5)</f>
        <v>26762</v>
      </c>
      <c r="AP5" s="11"/>
      <c r="AQ5" s="11"/>
      <c r="AR5" s="11"/>
      <c r="AS5" s="12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</row>
    <row r="6" spans="1:67" x14ac:dyDescent="0.25">
      <c r="A6" t="s">
        <v>23</v>
      </c>
      <c r="B6" s="10">
        <v>104.15</v>
      </c>
      <c r="C6" s="10">
        <v>639.02</v>
      </c>
      <c r="D6" s="10">
        <f>104.15-99.87</f>
        <v>4.2800000000000011</v>
      </c>
      <c r="E6" s="10">
        <f>230.86-126.71</f>
        <v>104.15000000000002</v>
      </c>
      <c r="F6" s="10">
        <v>2399</v>
      </c>
      <c r="G6" s="10">
        <f>363.51-6.81</f>
        <v>356.7</v>
      </c>
      <c r="H6" s="10">
        <f>847.73-68.73</f>
        <v>779</v>
      </c>
      <c r="I6" s="10">
        <f>327.83-163.68</f>
        <v>164.14999999999998</v>
      </c>
      <c r="J6" s="10">
        <f>253.03-46.38</f>
        <v>206.65</v>
      </c>
      <c r="K6" s="10">
        <f>1466.42-62.27</f>
        <v>1404.15</v>
      </c>
      <c r="L6" s="10">
        <v>1230.7</v>
      </c>
      <c r="M6" s="10">
        <v>699.15</v>
      </c>
      <c r="N6" s="10">
        <v>484.15</v>
      </c>
      <c r="O6" s="10">
        <v>711.6</v>
      </c>
      <c r="P6" s="10">
        <v>769.32</v>
      </c>
      <c r="Q6" s="10">
        <v>714.25</v>
      </c>
      <c r="R6" s="10">
        <v>174.15</v>
      </c>
      <c r="S6" s="10">
        <v>670.15</v>
      </c>
      <c r="T6" s="10">
        <v>619.15</v>
      </c>
      <c r="U6" s="10">
        <v>283.14999999999998</v>
      </c>
      <c r="V6" s="10">
        <v>256.14999999999998</v>
      </c>
      <c r="W6" s="10">
        <v>254.15</v>
      </c>
      <c r="X6" s="10">
        <v>1236.7</v>
      </c>
      <c r="Y6" s="10">
        <v>518.15</v>
      </c>
      <c r="Z6" s="10">
        <v>283.3</v>
      </c>
      <c r="AA6" s="10">
        <v>1014.15</v>
      </c>
      <c r="AB6" s="10">
        <v>881.7</v>
      </c>
      <c r="AC6" s="10">
        <v>483.15</v>
      </c>
      <c r="AD6" s="10">
        <v>214.15</v>
      </c>
      <c r="AE6" s="10">
        <v>164.15</v>
      </c>
      <c r="AF6" s="10">
        <v>459.15</v>
      </c>
      <c r="AG6" s="10">
        <v>325</v>
      </c>
      <c r="AH6" s="10">
        <v>273.14999999999998</v>
      </c>
      <c r="AI6" s="10">
        <v>234.15</v>
      </c>
      <c r="AJ6" s="10">
        <v>204.15</v>
      </c>
      <c r="AK6" s="10">
        <v>209.15</v>
      </c>
      <c r="AL6" s="10">
        <v>598.15</v>
      </c>
      <c r="AM6" s="10">
        <v>516.70000000000005</v>
      </c>
      <c r="AN6" s="10"/>
      <c r="AO6" s="15">
        <f>SUM(B6:AM6)</f>
        <v>20642.37000000001</v>
      </c>
      <c r="AP6" s="15"/>
      <c r="AQ6" s="15"/>
      <c r="AR6" s="11"/>
      <c r="AS6" s="1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</row>
    <row r="7" spans="1:67" s="3" customFormat="1" x14ac:dyDescent="0.25">
      <c r="A7" s="3" t="s">
        <v>4</v>
      </c>
      <c r="B7" s="19">
        <f>SUM(B3:B6)</f>
        <v>7677.15</v>
      </c>
      <c r="C7" s="19">
        <f t="shared" ref="C7:AM7" si="0">SUM(C3:C6)</f>
        <v>5700.02</v>
      </c>
      <c r="D7" s="19">
        <f t="shared" si="0"/>
        <v>3979.28</v>
      </c>
      <c r="E7" s="19">
        <f t="shared" si="0"/>
        <v>1745.15</v>
      </c>
      <c r="F7" s="19">
        <f t="shared" si="0"/>
        <v>6556</v>
      </c>
      <c r="G7" s="19">
        <f t="shared" si="0"/>
        <v>4270.7</v>
      </c>
      <c r="H7" s="19">
        <f t="shared" si="0"/>
        <v>3124.66</v>
      </c>
      <c r="I7" s="19">
        <f t="shared" si="0"/>
        <v>4395.1499999999996</v>
      </c>
      <c r="J7" s="19">
        <f t="shared" si="0"/>
        <v>3428.65</v>
      </c>
      <c r="K7" s="19">
        <f t="shared" si="0"/>
        <v>4932.1499999999996</v>
      </c>
      <c r="L7" s="19">
        <f t="shared" si="0"/>
        <v>5439.7</v>
      </c>
      <c r="M7" s="19">
        <f t="shared" si="0"/>
        <v>3175.15</v>
      </c>
      <c r="N7" s="19">
        <f t="shared" si="0"/>
        <v>3774.15</v>
      </c>
      <c r="O7" s="19">
        <f t="shared" si="0"/>
        <v>5026.6000000000004</v>
      </c>
      <c r="P7" s="19">
        <f t="shared" si="0"/>
        <v>4513.32</v>
      </c>
      <c r="Q7" s="19">
        <f t="shared" si="0"/>
        <v>1754.25</v>
      </c>
      <c r="R7" s="19">
        <f t="shared" si="0"/>
        <v>4372.1499999999996</v>
      </c>
      <c r="S7" s="19">
        <f t="shared" si="0"/>
        <v>3755.15</v>
      </c>
      <c r="T7" s="19">
        <f t="shared" si="0"/>
        <v>2995.15</v>
      </c>
      <c r="U7" s="19">
        <f t="shared" si="0"/>
        <v>2621.15</v>
      </c>
      <c r="V7" s="19">
        <f t="shared" si="0"/>
        <v>3770.15</v>
      </c>
      <c r="W7" s="19">
        <f t="shared" si="0"/>
        <v>2181.15</v>
      </c>
      <c r="X7" s="19">
        <f t="shared" si="0"/>
        <v>3671.7</v>
      </c>
      <c r="Y7" s="19">
        <f t="shared" si="0"/>
        <v>4157.1499999999996</v>
      </c>
      <c r="Z7" s="19">
        <f t="shared" si="0"/>
        <v>2715.3</v>
      </c>
      <c r="AA7" s="19">
        <f t="shared" si="0"/>
        <v>4375.1499999999996</v>
      </c>
      <c r="AB7" s="19">
        <f t="shared" si="0"/>
        <v>3468.7</v>
      </c>
      <c r="AC7" s="19">
        <f t="shared" si="0"/>
        <v>4301.1499999999996</v>
      </c>
      <c r="AD7" s="19">
        <f t="shared" si="0"/>
        <v>808.15</v>
      </c>
      <c r="AE7" s="19">
        <f t="shared" si="0"/>
        <v>3636.15</v>
      </c>
      <c r="AF7" s="19">
        <f t="shared" si="0"/>
        <v>2348.15</v>
      </c>
      <c r="AG7" s="19">
        <f t="shared" si="0"/>
        <v>4209</v>
      </c>
      <c r="AH7" s="19">
        <f t="shared" si="0"/>
        <v>2214.15</v>
      </c>
      <c r="AI7" s="19">
        <f t="shared" si="0"/>
        <v>2583.15</v>
      </c>
      <c r="AJ7" s="19">
        <f t="shared" si="0"/>
        <v>3317.15</v>
      </c>
      <c r="AK7" s="19">
        <f t="shared" si="0"/>
        <v>2955.15</v>
      </c>
      <c r="AL7" s="19">
        <f t="shared" si="0"/>
        <v>2780.15</v>
      </c>
      <c r="AM7" s="19">
        <f t="shared" si="0"/>
        <v>2368.6999999999998</v>
      </c>
      <c r="AN7" s="19"/>
      <c r="AO7" s="13">
        <f>SUM(AO3:AO6)</f>
        <v>139096.03000000003</v>
      </c>
      <c r="AP7" s="8">
        <f>(AS7/52)*38</f>
        <v>120576.92307692306</v>
      </c>
      <c r="AQ7" s="13">
        <f>AO7-AP7</f>
        <v>18519.106923076964</v>
      </c>
      <c r="AR7" s="13"/>
      <c r="AS7" s="13">
        <v>165000</v>
      </c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</row>
    <row r="8" spans="1:67" x14ac:dyDescent="0.25">
      <c r="A8" t="s">
        <v>5</v>
      </c>
      <c r="B8" s="9">
        <v>0</v>
      </c>
      <c r="C8" s="9">
        <v>0</v>
      </c>
      <c r="D8" s="9">
        <v>0</v>
      </c>
      <c r="E8" s="9">
        <v>50</v>
      </c>
      <c r="F8" s="9">
        <v>1004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20</v>
      </c>
      <c r="Q8" s="9">
        <v>0</v>
      </c>
      <c r="R8" s="9">
        <v>100</v>
      </c>
      <c r="S8" s="9">
        <v>0</v>
      </c>
      <c r="T8" s="9">
        <v>600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50</v>
      </c>
      <c r="AN8" s="9"/>
      <c r="AO8" s="14">
        <f t="shared" ref="AO8:AO14" si="1">SUM(B8:AM8)</f>
        <v>1824</v>
      </c>
      <c r="AP8" s="7">
        <f t="shared" ref="AP8:AP14" si="2">(AS8/52)*38</f>
        <v>3653.8461538461543</v>
      </c>
      <c r="AQ8" s="14">
        <f t="shared" ref="AQ8:AQ14" si="3">AO8-AP8</f>
        <v>-1829.8461538461543</v>
      </c>
      <c r="AR8" s="13"/>
      <c r="AS8" s="12">
        <v>5000</v>
      </c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</row>
    <row r="9" spans="1:67" x14ac:dyDescent="0.25">
      <c r="A9" t="s">
        <v>6</v>
      </c>
      <c r="B9" s="9">
        <v>0</v>
      </c>
      <c r="C9" s="9">
        <v>0</v>
      </c>
      <c r="D9" s="9">
        <v>820</v>
      </c>
      <c r="E9" s="9">
        <v>0</v>
      </c>
      <c r="F9" s="9">
        <v>0</v>
      </c>
      <c r="G9" s="9">
        <v>183</v>
      </c>
      <c r="H9" s="9">
        <v>68</v>
      </c>
      <c r="I9" s="9">
        <v>105</v>
      </c>
      <c r="J9" s="9">
        <v>30</v>
      </c>
      <c r="K9" s="9">
        <v>230</v>
      </c>
      <c r="L9" s="9">
        <v>103</v>
      </c>
      <c r="M9" s="9">
        <v>101</v>
      </c>
      <c r="N9" s="9">
        <v>261</v>
      </c>
      <c r="O9" s="9">
        <v>108</v>
      </c>
      <c r="P9" s="9">
        <v>170</v>
      </c>
      <c r="Q9" s="9">
        <v>0</v>
      </c>
      <c r="R9" s="9">
        <v>80</v>
      </c>
      <c r="S9" s="9">
        <v>42</v>
      </c>
      <c r="T9" s="9">
        <v>41</v>
      </c>
      <c r="U9" s="9">
        <v>40</v>
      </c>
      <c r="V9" s="9">
        <v>2167</v>
      </c>
      <c r="W9" s="9">
        <v>20</v>
      </c>
      <c r="X9" s="9">
        <v>150</v>
      </c>
      <c r="Y9" s="9">
        <v>0</v>
      </c>
      <c r="Z9" s="9">
        <v>0</v>
      </c>
      <c r="AA9" s="9">
        <v>300</v>
      </c>
      <c r="AB9" s="9">
        <v>20</v>
      </c>
      <c r="AC9" s="9">
        <v>74</v>
      </c>
      <c r="AD9" s="9">
        <v>0</v>
      </c>
      <c r="AE9" s="9">
        <v>103</v>
      </c>
      <c r="AF9" s="9">
        <v>108</v>
      </c>
      <c r="AG9" s="9">
        <v>69</v>
      </c>
      <c r="AH9" s="9">
        <v>156</v>
      </c>
      <c r="AI9" s="9">
        <v>90</v>
      </c>
      <c r="AJ9" s="9">
        <v>103</v>
      </c>
      <c r="AK9" s="9">
        <v>0</v>
      </c>
      <c r="AL9" s="9">
        <v>202</v>
      </c>
      <c r="AM9" s="9">
        <v>80</v>
      </c>
      <c r="AN9" s="9"/>
      <c r="AO9" s="14">
        <f t="shared" si="1"/>
        <v>6024</v>
      </c>
      <c r="AP9" s="7">
        <f t="shared" si="2"/>
        <v>0</v>
      </c>
      <c r="AQ9" s="14">
        <f t="shared" si="3"/>
        <v>6024</v>
      </c>
      <c r="AR9" s="13"/>
      <c r="AS9" s="12">
        <v>0</v>
      </c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</row>
    <row r="10" spans="1:67" x14ac:dyDescent="0.25">
      <c r="A10" t="s">
        <v>7</v>
      </c>
      <c r="B10" s="9">
        <v>17</v>
      </c>
      <c r="C10" s="9">
        <v>137</v>
      </c>
      <c r="D10" s="9">
        <v>0</v>
      </c>
      <c r="E10" s="9">
        <v>50</v>
      </c>
      <c r="F10" s="9">
        <v>0</v>
      </c>
      <c r="G10" s="9">
        <v>94</v>
      </c>
      <c r="H10" s="9">
        <v>241</v>
      </c>
      <c r="I10" s="9">
        <v>0</v>
      </c>
      <c r="J10" s="9">
        <v>157</v>
      </c>
      <c r="K10" s="9">
        <v>32</v>
      </c>
      <c r="L10" s="9">
        <v>40</v>
      </c>
      <c r="M10" s="9">
        <v>30</v>
      </c>
      <c r="N10" s="9">
        <v>212</v>
      </c>
      <c r="O10" s="9">
        <v>46</v>
      </c>
      <c r="P10" s="9">
        <v>70</v>
      </c>
      <c r="Q10" s="9">
        <v>33</v>
      </c>
      <c r="R10" s="9">
        <v>43</v>
      </c>
      <c r="S10" s="9">
        <v>497</v>
      </c>
      <c r="T10" s="9">
        <v>105</v>
      </c>
      <c r="U10" s="9">
        <v>16</v>
      </c>
      <c r="V10" s="9">
        <v>12</v>
      </c>
      <c r="W10" s="9">
        <v>120</v>
      </c>
      <c r="X10" s="9">
        <v>53</v>
      </c>
      <c r="Y10" s="9">
        <v>0</v>
      </c>
      <c r="Z10" s="9">
        <v>11</v>
      </c>
      <c r="AA10" s="9">
        <v>28</v>
      </c>
      <c r="AB10" s="9">
        <v>0</v>
      </c>
      <c r="AC10" s="9">
        <v>276</v>
      </c>
      <c r="AD10" s="9">
        <v>75</v>
      </c>
      <c r="AE10" s="9">
        <v>46</v>
      </c>
      <c r="AF10" s="9">
        <v>20</v>
      </c>
      <c r="AG10" s="9">
        <v>15</v>
      </c>
      <c r="AH10" s="9">
        <v>0</v>
      </c>
      <c r="AI10" s="9">
        <v>99</v>
      </c>
      <c r="AJ10" s="9">
        <v>20</v>
      </c>
      <c r="AK10" s="9">
        <v>11</v>
      </c>
      <c r="AL10" s="9">
        <v>0</v>
      </c>
      <c r="AM10" s="9">
        <v>0</v>
      </c>
      <c r="AN10" s="9"/>
      <c r="AO10" s="14">
        <f t="shared" si="1"/>
        <v>2606</v>
      </c>
      <c r="AP10" s="7">
        <f t="shared" si="2"/>
        <v>0</v>
      </c>
      <c r="AQ10" s="14">
        <f t="shared" si="3"/>
        <v>2606</v>
      </c>
      <c r="AR10" s="11"/>
      <c r="AS10" s="12">
        <v>0</v>
      </c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</row>
    <row r="11" spans="1:67" x14ac:dyDescent="0.25">
      <c r="A11" t="s">
        <v>8</v>
      </c>
      <c r="B11" s="9">
        <v>0</v>
      </c>
      <c r="C11" s="9">
        <v>70</v>
      </c>
      <c r="D11" s="9">
        <v>99.87</v>
      </c>
      <c r="E11" s="9">
        <f>88+126.71</f>
        <v>214.70999999999998</v>
      </c>
      <c r="F11" s="9">
        <v>0</v>
      </c>
      <c r="G11" s="9">
        <v>6.81</v>
      </c>
      <c r="H11" s="9">
        <v>68.73</v>
      </c>
      <c r="I11" s="9">
        <f>355+163.68</f>
        <v>518.68000000000006</v>
      </c>
      <c r="J11" s="9">
        <v>46.38</v>
      </c>
      <c r="K11" s="9">
        <v>62.27</v>
      </c>
      <c r="L11" s="9">
        <v>0</v>
      </c>
      <c r="M11" s="9">
        <v>0</v>
      </c>
      <c r="N11" s="9">
        <v>185.71</v>
      </c>
      <c r="O11" s="9">
        <v>29.86</v>
      </c>
      <c r="P11" s="9">
        <v>0</v>
      </c>
      <c r="Q11" s="9">
        <f>97.52 + 3810</f>
        <v>3907.52</v>
      </c>
      <c r="R11" s="9">
        <v>102.15</v>
      </c>
      <c r="S11" s="9">
        <v>14.6</v>
      </c>
      <c r="T11" s="9">
        <v>26.89</v>
      </c>
      <c r="U11" s="9">
        <v>38.93</v>
      </c>
      <c r="V11" s="9">
        <v>97.52</v>
      </c>
      <c r="W11" s="9">
        <v>133.30000000000001</v>
      </c>
      <c r="X11" s="9">
        <f xml:space="preserve"> 28.91</f>
        <v>28.91</v>
      </c>
      <c r="Y11" s="9">
        <v>19.11</v>
      </c>
      <c r="Z11" s="9">
        <v>172.52</v>
      </c>
      <c r="AA11" s="9">
        <v>0</v>
      </c>
      <c r="AB11" s="9">
        <v>25</v>
      </c>
      <c r="AC11" s="9">
        <v>0</v>
      </c>
      <c r="AD11" s="9">
        <f>135+357.92</f>
        <v>492.92</v>
      </c>
      <c r="AE11" s="9">
        <v>0</v>
      </c>
      <c r="AF11" s="9">
        <v>0</v>
      </c>
      <c r="AG11" s="9">
        <v>0</v>
      </c>
      <c r="AH11" s="9">
        <v>46.35</v>
      </c>
      <c r="AI11" s="9">
        <v>151.03</v>
      </c>
      <c r="AJ11" s="9">
        <v>0</v>
      </c>
      <c r="AK11" s="9">
        <v>28.21</v>
      </c>
      <c r="AL11" s="9">
        <v>19.11</v>
      </c>
      <c r="AM11" s="9">
        <f>8+97.52</f>
        <v>105.52</v>
      </c>
      <c r="AN11" s="9"/>
      <c r="AO11" s="14">
        <f t="shared" si="1"/>
        <v>6712.6100000000015</v>
      </c>
      <c r="AP11" s="7">
        <f t="shared" si="2"/>
        <v>9500</v>
      </c>
      <c r="AQ11" s="14">
        <f t="shared" si="3"/>
        <v>-2787.3899999999985</v>
      </c>
      <c r="AR11" s="11"/>
      <c r="AS11" s="12">
        <v>13000</v>
      </c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</row>
    <row r="12" spans="1:67" x14ac:dyDescent="0.25">
      <c r="A12" t="s">
        <v>9</v>
      </c>
      <c r="B12" s="9">
        <f>50+2300</f>
        <v>2350</v>
      </c>
      <c r="C12" s="9">
        <v>0</v>
      </c>
      <c r="D12" s="9">
        <v>0</v>
      </c>
      <c r="E12" s="9">
        <v>0</v>
      </c>
      <c r="F12" s="9">
        <v>250</v>
      </c>
      <c r="G12" s="9">
        <v>2450</v>
      </c>
      <c r="H12" s="9">
        <v>0</v>
      </c>
      <c r="I12" s="9">
        <v>0</v>
      </c>
      <c r="J12" s="9">
        <v>100</v>
      </c>
      <c r="K12" s="9">
        <v>2715</v>
      </c>
      <c r="L12" s="9">
        <v>4400</v>
      </c>
      <c r="M12" s="9">
        <v>300</v>
      </c>
      <c r="N12" s="9">
        <v>185</v>
      </c>
      <c r="O12" s="9">
        <v>70</v>
      </c>
      <c r="P12" s="9">
        <v>700</v>
      </c>
      <c r="Q12" s="9">
        <v>470</v>
      </c>
      <c r="R12" s="9">
        <v>572</v>
      </c>
      <c r="S12" s="9">
        <f>3000+317</f>
        <v>3317</v>
      </c>
      <c r="T12" s="9">
        <v>435</v>
      </c>
      <c r="U12" s="9">
        <v>0</v>
      </c>
      <c r="V12" s="9">
        <v>50</v>
      </c>
      <c r="W12" s="9">
        <v>40</v>
      </c>
      <c r="X12" s="9">
        <v>3000</v>
      </c>
      <c r="Y12" s="9">
        <v>50</v>
      </c>
      <c r="Z12" s="9">
        <v>50</v>
      </c>
      <c r="AA12" s="9">
        <v>0</v>
      </c>
      <c r="AB12" s="9">
        <v>50</v>
      </c>
      <c r="AC12" s="9">
        <v>377</v>
      </c>
      <c r="AD12" s="9">
        <f>100+3000</f>
        <v>3100</v>
      </c>
      <c r="AE12" s="9">
        <v>3000</v>
      </c>
      <c r="AF12" s="9">
        <v>0</v>
      </c>
      <c r="AG12" s="9">
        <v>110</v>
      </c>
      <c r="AH12" s="9">
        <v>45</v>
      </c>
      <c r="AI12" s="9">
        <v>3000</v>
      </c>
      <c r="AJ12" s="9">
        <v>50</v>
      </c>
      <c r="AK12" s="9">
        <v>45</v>
      </c>
      <c r="AL12" s="9">
        <v>2000</v>
      </c>
      <c r="AM12" s="9">
        <v>100</v>
      </c>
      <c r="AN12" s="9"/>
      <c r="AO12" s="14">
        <f t="shared" si="1"/>
        <v>33381</v>
      </c>
      <c r="AP12" s="7">
        <f t="shared" si="2"/>
        <v>29523.076923076922</v>
      </c>
      <c r="AQ12" s="14">
        <f t="shared" si="3"/>
        <v>3857.923076923078</v>
      </c>
      <c r="AR12" s="11"/>
      <c r="AS12" s="12">
        <v>40400</v>
      </c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</row>
    <row r="13" spans="1:67" x14ac:dyDescent="0.25">
      <c r="A13" t="s">
        <v>10</v>
      </c>
      <c r="B13" s="9">
        <v>50</v>
      </c>
      <c r="C13" s="9">
        <v>180</v>
      </c>
      <c r="D13" s="9">
        <v>750</v>
      </c>
      <c r="E13" s="9">
        <v>0</v>
      </c>
      <c r="F13" s="9">
        <v>810</v>
      </c>
      <c r="G13" s="9">
        <v>100</v>
      </c>
      <c r="H13" s="9">
        <v>1000</v>
      </c>
      <c r="I13" s="9">
        <v>2100</v>
      </c>
      <c r="J13" s="9">
        <v>639</v>
      </c>
      <c r="K13" s="9">
        <v>1210</v>
      </c>
      <c r="L13" s="9">
        <v>0</v>
      </c>
      <c r="M13" s="9">
        <v>1820</v>
      </c>
      <c r="N13" s="9">
        <v>3025</v>
      </c>
      <c r="O13" s="9">
        <v>900</v>
      </c>
      <c r="P13" s="9">
        <v>50</v>
      </c>
      <c r="Q13" s="9">
        <v>1670</v>
      </c>
      <c r="R13" s="9">
        <v>110</v>
      </c>
      <c r="S13" s="9">
        <v>110</v>
      </c>
      <c r="T13" s="9">
        <v>305</v>
      </c>
      <c r="U13" s="9">
        <v>0</v>
      </c>
      <c r="V13" s="9">
        <v>550</v>
      </c>
      <c r="W13" s="9">
        <v>550</v>
      </c>
      <c r="X13" s="9">
        <v>2294</v>
      </c>
      <c r="Y13" s="9">
        <v>2000</v>
      </c>
      <c r="Z13" s="9">
        <v>1630</v>
      </c>
      <c r="AA13" s="9">
        <v>25</v>
      </c>
      <c r="AB13" s="9">
        <v>1487</v>
      </c>
      <c r="AC13" s="9">
        <v>0</v>
      </c>
      <c r="AD13" s="9">
        <v>550</v>
      </c>
      <c r="AE13" s="9">
        <v>550</v>
      </c>
      <c r="AF13" s="9">
        <v>150</v>
      </c>
      <c r="AG13" s="9">
        <v>550</v>
      </c>
      <c r="AH13" s="9">
        <v>723</v>
      </c>
      <c r="AI13" s="9">
        <v>1299</v>
      </c>
      <c r="AJ13" s="9">
        <v>0</v>
      </c>
      <c r="AK13" s="9">
        <v>2110</v>
      </c>
      <c r="AL13" s="9">
        <v>150</v>
      </c>
      <c r="AM13" s="9">
        <v>550</v>
      </c>
      <c r="AN13" s="9"/>
      <c r="AO13" s="14">
        <f t="shared" si="1"/>
        <v>29997</v>
      </c>
      <c r="AP13" s="7">
        <f t="shared" si="2"/>
        <v>35369.230769230766</v>
      </c>
      <c r="AQ13" s="14">
        <f t="shared" si="3"/>
        <v>-5372.2307692307659</v>
      </c>
      <c r="AR13" s="11"/>
      <c r="AS13" s="12">
        <v>48400</v>
      </c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</row>
    <row r="14" spans="1:67" x14ac:dyDescent="0.25">
      <c r="A14" t="s">
        <v>11</v>
      </c>
      <c r="B14" s="10">
        <v>0</v>
      </c>
      <c r="C14" s="10">
        <v>20</v>
      </c>
      <c r="D14" s="10">
        <v>20</v>
      </c>
      <c r="E14" s="10">
        <v>575</v>
      </c>
      <c r="F14" s="23">
        <v>367</v>
      </c>
      <c r="G14" s="10">
        <v>20</v>
      </c>
      <c r="H14" s="23">
        <v>0</v>
      </c>
      <c r="I14" s="23">
        <v>0</v>
      </c>
      <c r="J14" s="10">
        <v>13</v>
      </c>
      <c r="K14" s="23">
        <v>27</v>
      </c>
      <c r="L14" s="23">
        <v>52</v>
      </c>
      <c r="M14" s="23">
        <v>143</v>
      </c>
      <c r="N14" s="23">
        <v>95</v>
      </c>
      <c r="O14" s="23">
        <v>492</v>
      </c>
      <c r="P14" s="23">
        <v>0</v>
      </c>
      <c r="Q14" s="23">
        <v>22</v>
      </c>
      <c r="R14" s="10">
        <v>51</v>
      </c>
      <c r="S14" s="23">
        <v>20</v>
      </c>
      <c r="T14" s="23">
        <v>41</v>
      </c>
      <c r="U14" s="23">
        <v>3</v>
      </c>
      <c r="V14" s="10">
        <v>118</v>
      </c>
      <c r="W14" s="23">
        <v>106</v>
      </c>
      <c r="X14" s="23">
        <v>0</v>
      </c>
      <c r="Y14" s="23">
        <v>12</v>
      </c>
      <c r="Z14" s="23">
        <v>0</v>
      </c>
      <c r="AA14" s="23">
        <v>0</v>
      </c>
      <c r="AB14" s="23">
        <v>20</v>
      </c>
      <c r="AC14" s="23">
        <v>36</v>
      </c>
      <c r="AD14" s="23">
        <v>17</v>
      </c>
      <c r="AE14" s="23">
        <v>19</v>
      </c>
      <c r="AF14" s="23">
        <v>22</v>
      </c>
      <c r="AG14" s="23">
        <v>162</v>
      </c>
      <c r="AH14" s="23">
        <v>14</v>
      </c>
      <c r="AI14" s="23">
        <v>11</v>
      </c>
      <c r="AJ14" s="23">
        <v>73</v>
      </c>
      <c r="AK14" s="23">
        <v>33</v>
      </c>
      <c r="AL14" s="23">
        <v>10</v>
      </c>
      <c r="AM14" s="23">
        <v>0</v>
      </c>
      <c r="AN14" s="23"/>
      <c r="AO14" s="14">
        <f t="shared" si="1"/>
        <v>2614</v>
      </c>
      <c r="AP14" s="7">
        <f t="shared" si="2"/>
        <v>1008.4615384615386</v>
      </c>
      <c r="AQ14" s="14">
        <f t="shared" si="3"/>
        <v>1605.5384615384614</v>
      </c>
      <c r="AR14" s="15"/>
      <c r="AS14" s="16">
        <v>1380</v>
      </c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</row>
    <row r="15" spans="1:67" s="3" customFormat="1" x14ac:dyDescent="0.25">
      <c r="A15" s="3" t="s">
        <v>12</v>
      </c>
      <c r="B15" s="21">
        <f>SUM(B8:B14)</f>
        <v>2417</v>
      </c>
      <c r="C15" s="21">
        <f>SUM(C8:C14)</f>
        <v>407</v>
      </c>
      <c r="D15" s="21">
        <f>SUM(D8:D14)</f>
        <v>1689.87</v>
      </c>
      <c r="E15" s="21">
        <f t="shared" ref="E15" si="4">SUM(E8:E14)</f>
        <v>889.71</v>
      </c>
      <c r="F15" s="21">
        <f>SUM(F8:F14)</f>
        <v>2431</v>
      </c>
      <c r="G15" s="21">
        <f>SUM(G8:G14)</f>
        <v>2853.81</v>
      </c>
      <c r="H15" s="21">
        <f t="shared" ref="H15:Q15" si="5">SUM(H8:H14)</f>
        <v>1377.73</v>
      </c>
      <c r="I15" s="21">
        <f t="shared" si="5"/>
        <v>2723.6800000000003</v>
      </c>
      <c r="J15" s="21">
        <f t="shared" si="5"/>
        <v>985.38</v>
      </c>
      <c r="K15" s="21">
        <f t="shared" si="5"/>
        <v>4276.2700000000004</v>
      </c>
      <c r="L15" s="21">
        <f t="shared" si="5"/>
        <v>4595</v>
      </c>
      <c r="M15" s="21">
        <f t="shared" si="5"/>
        <v>2394</v>
      </c>
      <c r="N15" s="21">
        <f t="shared" si="5"/>
        <v>3963.71</v>
      </c>
      <c r="O15" s="21">
        <f t="shared" si="5"/>
        <v>1645.8600000000001</v>
      </c>
      <c r="P15" s="21">
        <f t="shared" si="5"/>
        <v>1010</v>
      </c>
      <c r="Q15" s="21">
        <f t="shared" si="5"/>
        <v>6102.52</v>
      </c>
      <c r="R15" s="21">
        <f t="shared" ref="R15:AP15" si="6">SUM(R8:R14)</f>
        <v>1058.1500000000001</v>
      </c>
      <c r="S15" s="21">
        <f t="shared" si="6"/>
        <v>4000.6</v>
      </c>
      <c r="T15" s="21">
        <f t="shared" si="6"/>
        <v>1553.8899999999999</v>
      </c>
      <c r="U15" s="21">
        <f t="shared" si="6"/>
        <v>97.93</v>
      </c>
      <c r="V15" s="21">
        <f t="shared" si="6"/>
        <v>2994.52</v>
      </c>
      <c r="W15" s="21">
        <f t="shared" si="6"/>
        <v>969.3</v>
      </c>
      <c r="X15" s="21">
        <f t="shared" si="6"/>
        <v>5525.91</v>
      </c>
      <c r="Y15" s="21">
        <f t="shared" si="6"/>
        <v>2081.11</v>
      </c>
      <c r="Z15" s="21">
        <f t="shared" si="6"/>
        <v>1863.52</v>
      </c>
      <c r="AA15" s="21">
        <f t="shared" si="6"/>
        <v>353</v>
      </c>
      <c r="AB15" s="21">
        <f t="shared" si="6"/>
        <v>1602</v>
      </c>
      <c r="AC15" s="21">
        <f t="shared" si="6"/>
        <v>763</v>
      </c>
      <c r="AD15" s="21">
        <f t="shared" si="6"/>
        <v>4234.92</v>
      </c>
      <c r="AE15" s="21">
        <f t="shared" si="6"/>
        <v>3718</v>
      </c>
      <c r="AF15" s="21">
        <f t="shared" si="6"/>
        <v>300</v>
      </c>
      <c r="AG15" s="21">
        <f t="shared" si="6"/>
        <v>906</v>
      </c>
      <c r="AH15" s="21">
        <f t="shared" si="6"/>
        <v>984.35</v>
      </c>
      <c r="AI15" s="21">
        <f>SUM(AI8:AI14)</f>
        <v>4650.03</v>
      </c>
      <c r="AJ15" s="21">
        <f t="shared" ref="AJ15:AM15" si="7">SUM(AJ8:AJ14)</f>
        <v>246</v>
      </c>
      <c r="AK15" s="21">
        <f t="shared" si="7"/>
        <v>2227.21</v>
      </c>
      <c r="AL15" s="21">
        <f t="shared" si="7"/>
        <v>2381.11</v>
      </c>
      <c r="AM15" s="21">
        <f t="shared" si="7"/>
        <v>885.52</v>
      </c>
      <c r="AN15" s="21"/>
      <c r="AO15" s="17">
        <f t="shared" si="6"/>
        <v>83158.61</v>
      </c>
      <c r="AP15" s="17">
        <f t="shared" si="6"/>
        <v>79054.615384615376</v>
      </c>
      <c r="AQ15" s="17">
        <f t="shared" ref="AQ15" si="8">SUM(AQ8:AQ14)</f>
        <v>4103.9946153846213</v>
      </c>
      <c r="AR15" s="17"/>
      <c r="AS15" s="17">
        <f t="shared" ref="AS15" si="9">SUM(AS8:AS14)</f>
        <v>108180</v>
      </c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</row>
    <row r="16" spans="1:67" s="3" customFormat="1" ht="15.75" thickBot="1" x14ac:dyDescent="0.3">
      <c r="A16" s="3" t="s">
        <v>13</v>
      </c>
      <c r="B16" s="22">
        <f>B7+B15</f>
        <v>10094.15</v>
      </c>
      <c r="C16" s="22">
        <f>C7+C15</f>
        <v>6107.02</v>
      </c>
      <c r="D16" s="22">
        <f t="shared" ref="D16:E16" si="10">D7+D15</f>
        <v>5669.15</v>
      </c>
      <c r="E16" s="22">
        <f t="shared" si="10"/>
        <v>2634.86</v>
      </c>
      <c r="F16" s="22">
        <f>F7+F15</f>
        <v>8987</v>
      </c>
      <c r="G16" s="22">
        <f>G7+G15</f>
        <v>7124.51</v>
      </c>
      <c r="H16" s="22">
        <f t="shared" ref="H16:AM16" si="11">H7+H15</f>
        <v>4502.3899999999994</v>
      </c>
      <c r="I16" s="22">
        <f t="shared" si="11"/>
        <v>7118.83</v>
      </c>
      <c r="J16" s="22">
        <f t="shared" si="11"/>
        <v>4414.03</v>
      </c>
      <c r="K16" s="22">
        <f t="shared" si="11"/>
        <v>9208.42</v>
      </c>
      <c r="L16" s="22">
        <f t="shared" si="11"/>
        <v>10034.700000000001</v>
      </c>
      <c r="M16" s="22">
        <f t="shared" si="11"/>
        <v>5569.15</v>
      </c>
      <c r="N16" s="22">
        <f t="shared" si="11"/>
        <v>7737.8600000000006</v>
      </c>
      <c r="O16" s="22">
        <f t="shared" si="11"/>
        <v>6672.4600000000009</v>
      </c>
      <c r="P16" s="22">
        <f t="shared" si="11"/>
        <v>5523.32</v>
      </c>
      <c r="Q16" s="22">
        <f t="shared" si="11"/>
        <v>7856.77</v>
      </c>
      <c r="R16" s="22">
        <f t="shared" si="11"/>
        <v>5430.2999999999993</v>
      </c>
      <c r="S16" s="22">
        <f t="shared" si="11"/>
        <v>7755.75</v>
      </c>
      <c r="T16" s="22">
        <f t="shared" si="11"/>
        <v>4549.04</v>
      </c>
      <c r="U16" s="22">
        <f t="shared" si="11"/>
        <v>2719.08</v>
      </c>
      <c r="V16" s="22">
        <f t="shared" si="11"/>
        <v>6764.67</v>
      </c>
      <c r="W16" s="22">
        <f t="shared" si="11"/>
        <v>3150.45</v>
      </c>
      <c r="X16" s="22">
        <f t="shared" si="11"/>
        <v>9197.61</v>
      </c>
      <c r="Y16" s="22">
        <f t="shared" si="11"/>
        <v>6238.26</v>
      </c>
      <c r="Z16" s="22">
        <f t="shared" si="11"/>
        <v>4578.82</v>
      </c>
      <c r="AA16" s="22">
        <f t="shared" si="11"/>
        <v>4728.1499999999996</v>
      </c>
      <c r="AB16" s="22">
        <f t="shared" si="11"/>
        <v>5070.7</v>
      </c>
      <c r="AC16" s="22">
        <f t="shared" si="11"/>
        <v>5064.1499999999996</v>
      </c>
      <c r="AD16" s="22">
        <f t="shared" si="11"/>
        <v>5043.07</v>
      </c>
      <c r="AE16" s="22">
        <f t="shared" si="11"/>
        <v>7354.15</v>
      </c>
      <c r="AF16" s="22">
        <f t="shared" si="11"/>
        <v>2648.15</v>
      </c>
      <c r="AG16" s="22">
        <f t="shared" si="11"/>
        <v>5115</v>
      </c>
      <c r="AH16" s="22">
        <f t="shared" si="11"/>
        <v>3198.5</v>
      </c>
      <c r="AI16" s="22">
        <f t="shared" si="11"/>
        <v>7233.18</v>
      </c>
      <c r="AJ16" s="22">
        <f t="shared" si="11"/>
        <v>3563.15</v>
      </c>
      <c r="AK16" s="22">
        <f t="shared" si="11"/>
        <v>5182.3600000000006</v>
      </c>
      <c r="AL16" s="22">
        <f t="shared" si="11"/>
        <v>5161.26</v>
      </c>
      <c r="AM16" s="22">
        <f t="shared" si="11"/>
        <v>3254.22</v>
      </c>
      <c r="AN16" s="22"/>
      <c r="AO16" s="18">
        <f>AO7+AO15</f>
        <v>222254.64</v>
      </c>
      <c r="AP16" s="18">
        <f>AP7+AP15</f>
        <v>199631.53846153844</v>
      </c>
      <c r="AQ16" s="18">
        <f t="shared" ref="AQ16" si="12">AQ7+AQ15</f>
        <v>22623.101538461586</v>
      </c>
      <c r="AR16" s="18"/>
      <c r="AS16" s="18">
        <f t="shared" ref="AS16" si="13">AS7+AS15</f>
        <v>273180</v>
      </c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</row>
    <row r="17" spans="1:1" ht="15.75" thickTop="1" x14ac:dyDescent="0.25">
      <c r="A17" t="s">
        <v>14</v>
      </c>
    </row>
    <row r="18" spans="1:1" x14ac:dyDescent="0.25">
      <c r="A18" t="s">
        <v>15</v>
      </c>
    </row>
    <row r="19" spans="1:1" x14ac:dyDescent="0.25">
      <c r="A19" t="s">
        <v>16</v>
      </c>
    </row>
    <row r="20" spans="1:1" x14ac:dyDescent="0.25">
      <c r="A20" t="s">
        <v>17</v>
      </c>
    </row>
    <row r="21" spans="1:1" x14ac:dyDescent="0.25">
      <c r="A21" t="s">
        <v>24</v>
      </c>
    </row>
    <row r="22" spans="1:1" x14ac:dyDescent="0.25">
      <c r="A22" t="s">
        <v>18</v>
      </c>
    </row>
    <row r="23" spans="1:1" x14ac:dyDescent="0.25">
      <c r="A23" t="s">
        <v>26</v>
      </c>
    </row>
    <row r="24" spans="1:1" x14ac:dyDescent="0.25">
      <c r="A24" t="s">
        <v>22</v>
      </c>
    </row>
  </sheetData>
  <pageMargins left="0.7" right="0.7" top="0.75" bottom="0.75" header="0.3" footer="0.3"/>
  <pageSetup orientation="landscape" r:id="rId1"/>
  <ignoredErrors>
    <ignoredError sqref="AS15 C7 D7:AM7" formulaRange="1"/>
    <ignoredError sqref="AO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Bishop</dc:creator>
  <cp:lastModifiedBy>All Saints</cp:lastModifiedBy>
  <dcterms:created xsi:type="dcterms:W3CDTF">2023-01-03T21:13:49Z</dcterms:created>
  <dcterms:modified xsi:type="dcterms:W3CDTF">2023-09-19T17:56:55Z</dcterms:modified>
</cp:coreProperties>
</file>