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Documents\All Saints Episcopal Church\Pledge &amp; Plate\"/>
    </mc:Choice>
  </mc:AlternateContent>
  <xr:revisionPtr revIDLastSave="0" documentId="8_{971A4773-CF7E-4DCF-8EC8-786A42B5FF50}" xr6:coauthVersionLast="47" xr6:coauthVersionMax="47" xr10:uidLastSave="{00000000-0000-0000-0000-000000000000}"/>
  <bookViews>
    <workbookView xWindow="-28920" yWindow="-435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8" i="1" l="1"/>
  <c r="U9" i="1"/>
  <c r="U10" i="1"/>
  <c r="U11" i="1"/>
  <c r="U12" i="1"/>
  <c r="U13" i="1"/>
  <c r="U14" i="1"/>
  <c r="U7" i="1"/>
  <c r="Q11" i="1"/>
  <c r="T9" i="1"/>
  <c r="T10" i="1"/>
  <c r="T13" i="1"/>
  <c r="T14" i="1"/>
  <c r="T8" i="1"/>
  <c r="T5" i="1"/>
  <c r="T3" i="1"/>
  <c r="Q15" i="1"/>
  <c r="Q7" i="1"/>
  <c r="P15" i="1"/>
  <c r="P7" i="1"/>
  <c r="O15" i="1"/>
  <c r="O7" i="1"/>
  <c r="N15" i="1"/>
  <c r="N7" i="1"/>
  <c r="K6" i="1"/>
  <c r="J6" i="1"/>
  <c r="I11" i="1"/>
  <c r="I6" i="1"/>
  <c r="H6" i="1"/>
  <c r="G6" i="1"/>
  <c r="E11" i="1"/>
  <c r="E6" i="1"/>
  <c r="D6" i="1"/>
  <c r="T6" i="1" s="1"/>
  <c r="T11" i="1" l="1"/>
  <c r="Q16" i="1"/>
  <c r="O16" i="1"/>
  <c r="P16" i="1"/>
  <c r="N16" i="1"/>
  <c r="M15" i="1"/>
  <c r="M7" i="1"/>
  <c r="L7" i="1"/>
  <c r="L15" i="1"/>
  <c r="K15" i="1"/>
  <c r="K7" i="1"/>
  <c r="C7" i="1"/>
  <c r="D7" i="1"/>
  <c r="E7" i="1"/>
  <c r="F7" i="1"/>
  <c r="G7" i="1"/>
  <c r="H7" i="1"/>
  <c r="I7" i="1"/>
  <c r="J7" i="1"/>
  <c r="J15" i="1"/>
  <c r="H15" i="1"/>
  <c r="I15" i="1"/>
  <c r="M16" i="1" l="1"/>
  <c r="L16" i="1"/>
  <c r="K16" i="1"/>
  <c r="H16" i="1"/>
  <c r="J16" i="1"/>
  <c r="I16" i="1"/>
  <c r="G15" i="1"/>
  <c r="F15" i="1"/>
  <c r="D15" i="1"/>
  <c r="E15" i="1"/>
  <c r="G16" i="1" l="1"/>
  <c r="F16" i="1"/>
  <c r="E16" i="1"/>
  <c r="D16" i="1"/>
  <c r="V9" i="1"/>
  <c r="V10" i="1"/>
  <c r="V11" i="1"/>
  <c r="V13" i="1"/>
  <c r="V14" i="1"/>
  <c r="C15" i="1"/>
  <c r="X15" i="1"/>
  <c r="X16" i="1" s="1"/>
  <c r="B12" i="1"/>
  <c r="T12" i="1" s="1"/>
  <c r="B4" i="1"/>
  <c r="T4" i="1" s="1"/>
  <c r="B7" i="1" l="1"/>
  <c r="T7" i="1"/>
  <c r="V7" i="1" s="1"/>
  <c r="B15" i="1"/>
  <c r="V12" i="1"/>
  <c r="V8" i="1"/>
  <c r="C16" i="1"/>
  <c r="U15" i="1"/>
  <c r="U16" i="1" s="1"/>
  <c r="B16" i="1" l="1"/>
  <c r="T15" i="1"/>
  <c r="T16" i="1" s="1"/>
  <c r="V15" i="1"/>
  <c r="V16" i="1" s="1"/>
</calcChain>
</file>

<file path=xl/sharedStrings.xml><?xml version="1.0" encoding="utf-8"?>
<sst xmlns="http://schemas.openxmlformats.org/spreadsheetml/2006/main" count="31" uniqueCount="28">
  <si>
    <t>All Saints Episcopal Church</t>
  </si>
  <si>
    <t>Pledge + Plate Analysis</t>
  </si>
  <si>
    <t xml:space="preserve">  Sunday 9:30 AM</t>
  </si>
  <si>
    <t xml:space="preserve">  Sunday 11:45 AM</t>
  </si>
  <si>
    <t>Total Pledge + Plate</t>
  </si>
  <si>
    <t xml:space="preserve">  Administration</t>
  </si>
  <si>
    <t xml:space="preserve">  Building + Grounds</t>
  </si>
  <si>
    <t xml:space="preserve">  Formation Ministry</t>
  </si>
  <si>
    <t xml:space="preserve">  Hospitality + Care</t>
  </si>
  <si>
    <t xml:space="preserve">  Outreach Ministry</t>
  </si>
  <si>
    <t xml:space="preserve">  Outreach Services</t>
  </si>
  <si>
    <t xml:space="preserve">  Worship Ministry</t>
  </si>
  <si>
    <t>Total Designated Funds</t>
  </si>
  <si>
    <t>Total Income</t>
  </si>
  <si>
    <t xml:space="preserve">  Notes:</t>
  </si>
  <si>
    <t xml:space="preserve">    Administration: Columbarium, Rector's Discretionary Fund, Deacon's Discretionary Fund</t>
  </si>
  <si>
    <t xml:space="preserve">    Building + Grounds: New Building Fund, Repairs, Equipment</t>
  </si>
  <si>
    <t xml:space="preserve">    Formation Ministry: Conferences, Adult Education, Children's Ministry, Teen Ministry, Birthday Box</t>
  </si>
  <si>
    <t xml:space="preserve">    Outreach Ministry: Southern Nevada Health District, Parish Hall Rent, Gamblers Anonymous, Narcotics Anonymous</t>
  </si>
  <si>
    <t xml:space="preserve">    Outreach Services: Baptisms, Quinceaneras, Weddings, Funerals </t>
  </si>
  <si>
    <t>Total</t>
  </si>
  <si>
    <t>Budget</t>
  </si>
  <si>
    <t>Variance</t>
  </si>
  <si>
    <t xml:space="preserve">  Ash Wed / Healing</t>
  </si>
  <si>
    <t xml:space="preserve">    Worship Ministry: Flowers, Altar Guild, Organ Fund, Instrument Maintenance, Sanctuary Furnishings</t>
  </si>
  <si>
    <t>YTD-16</t>
  </si>
  <si>
    <t xml:space="preserve">  Zelle + Tithely</t>
  </si>
  <si>
    <t xml:space="preserve">    Hospitality + Care Ministry: Gift Shop, Coffee Hour, Memorials, Festivals, Garage Sales, Taco Truck    (PayPal)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</si>
</sst>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_(* #,##0_);_(* \(#,##0\);_(* &quot;-&quot;??_);_(@_)"/>
    <numFmt numFmtId="166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left"/>
    </xf>
    <xf numFmtId="20" fontId="0" fillId="0" borderId="0" xfId="0" applyNumberFormat="1" applyAlignment="1">
      <alignment horizontal="left"/>
    </xf>
    <xf numFmtId="0" fontId="2" fillId="0" borderId="0" xfId="0" applyFo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/>
    <xf numFmtId="16" fontId="0" fillId="0" borderId="0" xfId="0" applyNumberFormat="1" applyAlignment="1">
      <alignment horizontal="center"/>
    </xf>
    <xf numFmtId="165" fontId="1" fillId="0" borderId="0" xfId="2" applyNumberFormat="1" applyFont="1" applyBorder="1"/>
    <xf numFmtId="165" fontId="2" fillId="0" borderId="0" xfId="2" applyNumberFormat="1" applyFont="1" applyBorder="1"/>
    <xf numFmtId="165" fontId="0" fillId="0" borderId="0" xfId="1" applyNumberFormat="1" applyFont="1"/>
    <xf numFmtId="165" fontId="0" fillId="0" borderId="1" xfId="1" applyNumberFormat="1" applyFont="1" applyBorder="1"/>
    <xf numFmtId="41" fontId="0" fillId="0" borderId="0" xfId="2" applyNumberFormat="1" applyFont="1" applyBorder="1"/>
    <xf numFmtId="41" fontId="0" fillId="0" borderId="0" xfId="0" applyNumberFormat="1"/>
    <xf numFmtId="41" fontId="2" fillId="0" borderId="0" xfId="2" applyNumberFormat="1" applyFont="1" applyBorder="1"/>
    <xf numFmtId="41" fontId="1" fillId="0" borderId="0" xfId="2" applyNumberFormat="1" applyFont="1" applyBorder="1"/>
    <xf numFmtId="41" fontId="0" fillId="0" borderId="1" xfId="2" applyNumberFormat="1" applyFont="1" applyBorder="1"/>
    <xf numFmtId="41" fontId="0" fillId="0" borderId="1" xfId="0" applyNumberFormat="1" applyBorder="1"/>
    <xf numFmtId="41" fontId="2" fillId="0" borderId="2" xfId="2" applyNumberFormat="1" applyFont="1" applyBorder="1"/>
    <xf numFmtId="41" fontId="2" fillId="0" borderId="3" xfId="2" applyNumberFormat="1" applyFont="1" applyBorder="1"/>
    <xf numFmtId="165" fontId="2" fillId="0" borderId="0" xfId="1" applyNumberFormat="1" applyFont="1"/>
    <xf numFmtId="43" fontId="2" fillId="0" borderId="0" xfId="1" applyFont="1"/>
    <xf numFmtId="165" fontId="2" fillId="0" borderId="2" xfId="1" applyNumberFormat="1" applyFont="1" applyBorder="1"/>
    <xf numFmtId="165" fontId="2" fillId="0" borderId="3" xfId="1" applyNumberFormat="1" applyFont="1" applyBorder="1"/>
    <xf numFmtId="165" fontId="0" fillId="0" borderId="0" xfId="1" applyNumberFormat="1" applyFont="1" applyBorder="1"/>
    <xf numFmtId="0" fontId="2" fillId="0" borderId="0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6" fontId="2" fillId="0" borderId="0" xfId="2" applyNumberFormat="1" applyFont="1" applyBorder="1" applyAlignment="1">
      <alignment horizontal="center"/>
    </xf>
    <xf numFmtId="165" fontId="2" fillId="0" borderId="4" xfId="1" applyNumberFormat="1" applyFont="1" applyBorder="1"/>
    <xf numFmtId="165" fontId="3" fillId="0" borderId="2" xfId="1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4"/>
  <sheetViews>
    <sheetView tabSelected="1" zoomScale="120" zoomScaleNormal="120" workbookViewId="0">
      <selection activeCell="T6" sqref="T6"/>
    </sheetView>
  </sheetViews>
  <sheetFormatPr defaultRowHeight="15" x14ac:dyDescent="0.25"/>
  <cols>
    <col min="1" max="1" width="23.5703125" customWidth="1"/>
    <col min="2" max="14" width="8.28515625" hidden="1" customWidth="1"/>
    <col min="15" max="18" width="8.28515625" customWidth="1"/>
    <col min="19" max="19" width="2.7109375" customWidth="1"/>
    <col min="20" max="20" width="9.5703125" bestFit="1" customWidth="1"/>
    <col min="23" max="23" width="2.7109375" customWidth="1"/>
    <col min="24" max="24" width="9.5703125" bestFit="1" customWidth="1"/>
  </cols>
  <sheetData>
    <row r="1" spans="1:46" x14ac:dyDescent="0.25">
      <c r="A1" s="1" t="s">
        <v>0</v>
      </c>
      <c r="S1" s="7"/>
      <c r="T1" s="25" t="s">
        <v>25</v>
      </c>
      <c r="U1" s="26" t="s">
        <v>25</v>
      </c>
      <c r="V1" s="26" t="s">
        <v>25</v>
      </c>
      <c r="W1" s="26"/>
      <c r="X1" s="26">
        <v>2023</v>
      </c>
    </row>
    <row r="2" spans="1:46" x14ac:dyDescent="0.25">
      <c r="A2" s="1" t="s">
        <v>1</v>
      </c>
      <c r="B2" s="4">
        <v>44927</v>
      </c>
      <c r="C2" s="4">
        <v>44934</v>
      </c>
      <c r="D2" s="4">
        <v>44941</v>
      </c>
      <c r="E2" s="4">
        <v>44948</v>
      </c>
      <c r="F2" s="4">
        <v>44955</v>
      </c>
      <c r="G2" s="4">
        <v>44962</v>
      </c>
      <c r="H2" s="4">
        <v>44969</v>
      </c>
      <c r="I2" s="4">
        <v>44976</v>
      </c>
      <c r="J2" s="4">
        <v>44983</v>
      </c>
      <c r="K2" s="4">
        <v>44990</v>
      </c>
      <c r="L2" s="4">
        <v>44997</v>
      </c>
      <c r="M2" s="4">
        <v>45004</v>
      </c>
      <c r="N2" s="4">
        <v>45011</v>
      </c>
      <c r="O2" s="4">
        <v>45018</v>
      </c>
      <c r="P2" s="4">
        <v>45025</v>
      </c>
      <c r="Q2" s="4">
        <v>45032</v>
      </c>
      <c r="R2" s="4">
        <v>45039</v>
      </c>
      <c r="S2" s="7"/>
      <c r="T2" s="27" t="s">
        <v>20</v>
      </c>
      <c r="U2" s="26" t="s">
        <v>21</v>
      </c>
      <c r="V2" s="26" t="s">
        <v>22</v>
      </c>
      <c r="W2" s="26"/>
      <c r="X2" s="26" t="s">
        <v>21</v>
      </c>
      <c r="Y2" s="4"/>
      <c r="Z2" s="4"/>
      <c r="AA2" s="4"/>
      <c r="AB2" s="4"/>
      <c r="AC2" s="4"/>
      <c r="AD2" s="4"/>
      <c r="AE2" s="4"/>
      <c r="AF2" s="4"/>
      <c r="AG2" s="4"/>
      <c r="AH2" s="5"/>
      <c r="AI2" s="5"/>
      <c r="AJ2" s="5"/>
      <c r="AK2" s="5"/>
      <c r="AL2" s="5"/>
      <c r="AM2" s="5"/>
    </row>
    <row r="3" spans="1:46" x14ac:dyDescent="0.25">
      <c r="A3" s="2" t="s">
        <v>23</v>
      </c>
      <c r="B3" s="10">
        <v>0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482</v>
      </c>
      <c r="K3" s="10">
        <v>91</v>
      </c>
      <c r="L3" s="10">
        <v>93</v>
      </c>
      <c r="M3" s="10">
        <v>65</v>
      </c>
      <c r="N3" s="10">
        <v>83</v>
      </c>
      <c r="O3" s="10">
        <v>64</v>
      </c>
      <c r="P3" s="10">
        <v>295</v>
      </c>
      <c r="Q3" s="10">
        <v>0</v>
      </c>
      <c r="R3" s="10"/>
      <c r="S3" s="8"/>
      <c r="T3" s="12">
        <f>SUM(B3:Q3)</f>
        <v>1173</v>
      </c>
      <c r="U3" s="12"/>
      <c r="V3" s="12"/>
      <c r="W3" s="12"/>
      <c r="X3" s="13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1:46" x14ac:dyDescent="0.25">
      <c r="A4" s="2" t="s">
        <v>2</v>
      </c>
      <c r="B4" s="10">
        <f>1342+6000</f>
        <v>7342</v>
      </c>
      <c r="C4" s="10">
        <v>3714</v>
      </c>
      <c r="D4" s="10">
        <v>3265</v>
      </c>
      <c r="E4" s="10">
        <v>1130</v>
      </c>
      <c r="F4" s="10">
        <v>3285</v>
      </c>
      <c r="G4" s="10">
        <v>2985</v>
      </c>
      <c r="H4" s="10">
        <v>1481.66</v>
      </c>
      <c r="I4" s="10">
        <v>3696</v>
      </c>
      <c r="J4" s="10">
        <v>1902</v>
      </c>
      <c r="K4" s="10">
        <v>2499</v>
      </c>
      <c r="L4" s="10">
        <v>3113</v>
      </c>
      <c r="M4" s="10">
        <v>1787</v>
      </c>
      <c r="N4" s="10">
        <v>2282</v>
      </c>
      <c r="O4" s="10">
        <v>3235</v>
      </c>
      <c r="P4" s="10">
        <v>2506</v>
      </c>
      <c r="Q4" s="10">
        <v>498</v>
      </c>
      <c r="R4" s="10"/>
      <c r="S4" s="8"/>
      <c r="T4" s="12">
        <f t="shared" ref="T4:T6" si="0">SUM(B4:Q4)</f>
        <v>44720.66</v>
      </c>
      <c r="U4" s="12"/>
      <c r="V4" s="12"/>
      <c r="W4" s="12"/>
      <c r="X4" s="13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1:46" x14ac:dyDescent="0.25">
      <c r="A5" s="2" t="s">
        <v>3</v>
      </c>
      <c r="B5" s="10">
        <v>231</v>
      </c>
      <c r="C5" s="10">
        <v>1347</v>
      </c>
      <c r="D5" s="10">
        <v>710</v>
      </c>
      <c r="E5" s="10">
        <v>511</v>
      </c>
      <c r="F5" s="10">
        <v>872</v>
      </c>
      <c r="G5" s="10">
        <v>929</v>
      </c>
      <c r="H5" s="10">
        <v>864</v>
      </c>
      <c r="I5" s="10">
        <v>535</v>
      </c>
      <c r="J5" s="10">
        <v>838</v>
      </c>
      <c r="K5" s="10">
        <v>938</v>
      </c>
      <c r="L5" s="10">
        <v>1003</v>
      </c>
      <c r="M5" s="10">
        <v>624</v>
      </c>
      <c r="N5" s="10">
        <v>925</v>
      </c>
      <c r="O5" s="10">
        <v>1016</v>
      </c>
      <c r="P5" s="10">
        <v>943</v>
      </c>
      <c r="Q5" s="10">
        <v>542</v>
      </c>
      <c r="R5" s="10"/>
      <c r="S5" s="8"/>
      <c r="T5" s="12">
        <f t="shared" si="0"/>
        <v>12828</v>
      </c>
      <c r="U5" s="12"/>
      <c r="V5" s="12"/>
      <c r="W5" s="12"/>
      <c r="X5" s="13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1:46" x14ac:dyDescent="0.25">
      <c r="A6" t="s">
        <v>26</v>
      </c>
      <c r="B6" s="11">
        <v>104.15</v>
      </c>
      <c r="C6" s="11">
        <v>639.02</v>
      </c>
      <c r="D6" s="11">
        <f>104.15-99.87</f>
        <v>4.2800000000000011</v>
      </c>
      <c r="E6" s="11">
        <f>230.86-126.71</f>
        <v>104.15000000000002</v>
      </c>
      <c r="F6" s="11">
        <v>2399</v>
      </c>
      <c r="G6" s="11">
        <f>363.51-6.81</f>
        <v>356.7</v>
      </c>
      <c r="H6" s="11">
        <f>847.73-68.73</f>
        <v>779</v>
      </c>
      <c r="I6" s="11">
        <f>327.83-163.68</f>
        <v>164.14999999999998</v>
      </c>
      <c r="J6" s="11">
        <f>253.03-46.38</f>
        <v>206.65</v>
      </c>
      <c r="K6" s="11">
        <f>1466.42-62.27</f>
        <v>1404.15</v>
      </c>
      <c r="L6" s="11">
        <v>1230.7</v>
      </c>
      <c r="M6" s="11">
        <v>699.15</v>
      </c>
      <c r="N6" s="11">
        <v>484.15</v>
      </c>
      <c r="O6" s="11">
        <v>711.6</v>
      </c>
      <c r="P6" s="11">
        <v>769.32</v>
      </c>
      <c r="Q6" s="11">
        <v>714.25</v>
      </c>
      <c r="R6" s="11"/>
      <c r="S6" s="8"/>
      <c r="T6" s="16">
        <f t="shared" si="0"/>
        <v>10770.419999999998</v>
      </c>
      <c r="U6" s="16"/>
      <c r="V6" s="16"/>
      <c r="W6" s="12"/>
      <c r="X6" s="17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s="3" customFormat="1" x14ac:dyDescent="0.25">
      <c r="A7" s="3" t="s">
        <v>4</v>
      </c>
      <c r="B7" s="20">
        <f>SUM(B3:B6)</f>
        <v>7677.15</v>
      </c>
      <c r="C7" s="20">
        <f t="shared" ref="C7:Q7" si="1">SUM(C3:C6)</f>
        <v>5700.02</v>
      </c>
      <c r="D7" s="20">
        <f t="shared" si="1"/>
        <v>3979.28</v>
      </c>
      <c r="E7" s="20">
        <f t="shared" si="1"/>
        <v>1745.15</v>
      </c>
      <c r="F7" s="20">
        <f t="shared" si="1"/>
        <v>6556</v>
      </c>
      <c r="G7" s="20">
        <f t="shared" si="1"/>
        <v>4270.7</v>
      </c>
      <c r="H7" s="20">
        <f t="shared" si="1"/>
        <v>3124.66</v>
      </c>
      <c r="I7" s="20">
        <f t="shared" si="1"/>
        <v>4395.1499999999996</v>
      </c>
      <c r="J7" s="20">
        <f t="shared" si="1"/>
        <v>3428.65</v>
      </c>
      <c r="K7" s="20">
        <f t="shared" si="1"/>
        <v>4932.1499999999996</v>
      </c>
      <c r="L7" s="20">
        <f t="shared" si="1"/>
        <v>5439.7</v>
      </c>
      <c r="M7" s="20">
        <f t="shared" si="1"/>
        <v>3175.15</v>
      </c>
      <c r="N7" s="20">
        <f t="shared" si="1"/>
        <v>3774.15</v>
      </c>
      <c r="O7" s="20">
        <f t="shared" si="1"/>
        <v>5026.6000000000004</v>
      </c>
      <c r="P7" s="20">
        <f t="shared" si="1"/>
        <v>4513.32</v>
      </c>
      <c r="Q7" s="20">
        <f t="shared" si="1"/>
        <v>1754.25</v>
      </c>
      <c r="R7" s="20"/>
      <c r="S7" s="9"/>
      <c r="T7" s="14">
        <f>SUM(T3:T6)</f>
        <v>69492.08</v>
      </c>
      <c r="U7" s="9">
        <f>(X7/52)*16</f>
        <v>50769.230769230766</v>
      </c>
      <c r="V7" s="14">
        <f>T7-U7</f>
        <v>18722.849230769236</v>
      </c>
      <c r="W7" s="14"/>
      <c r="X7" s="14">
        <v>165000</v>
      </c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</row>
    <row r="8" spans="1:46" x14ac:dyDescent="0.25">
      <c r="A8" t="s">
        <v>5</v>
      </c>
      <c r="B8" s="10">
        <v>0</v>
      </c>
      <c r="C8" s="10">
        <v>0</v>
      </c>
      <c r="D8" s="10">
        <v>0</v>
      </c>
      <c r="E8" s="10">
        <v>50</v>
      </c>
      <c r="F8" s="10">
        <v>1004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20</v>
      </c>
      <c r="Q8" s="10">
        <v>0</v>
      </c>
      <c r="R8" s="10"/>
      <c r="S8" s="8"/>
      <c r="T8" s="15">
        <f>SUM(B8:Q8)</f>
        <v>1074</v>
      </c>
      <c r="U8" s="8">
        <f t="shared" ref="U8:U14" si="2">(X8/52)*16</f>
        <v>1538.4615384615386</v>
      </c>
      <c r="V8" s="15">
        <f t="shared" ref="V8:V14" si="3">T8-U8</f>
        <v>-464.46153846153857</v>
      </c>
      <c r="W8" s="14"/>
      <c r="X8" s="13">
        <v>5000</v>
      </c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</row>
    <row r="9" spans="1:46" x14ac:dyDescent="0.25">
      <c r="A9" t="s">
        <v>6</v>
      </c>
      <c r="B9" s="10">
        <v>0</v>
      </c>
      <c r="C9" s="10">
        <v>0</v>
      </c>
      <c r="D9" s="10">
        <v>820</v>
      </c>
      <c r="E9" s="10">
        <v>0</v>
      </c>
      <c r="F9" s="10">
        <v>0</v>
      </c>
      <c r="G9" s="10">
        <v>183</v>
      </c>
      <c r="H9" s="10">
        <v>68</v>
      </c>
      <c r="I9" s="10">
        <v>105</v>
      </c>
      <c r="J9" s="10">
        <v>30</v>
      </c>
      <c r="K9" s="10">
        <v>230</v>
      </c>
      <c r="L9" s="10">
        <v>103</v>
      </c>
      <c r="M9" s="10">
        <v>101</v>
      </c>
      <c r="N9" s="10">
        <v>261</v>
      </c>
      <c r="O9" s="10">
        <v>108</v>
      </c>
      <c r="P9" s="10">
        <v>170</v>
      </c>
      <c r="Q9" s="10">
        <v>0</v>
      </c>
      <c r="R9" s="10"/>
      <c r="S9" s="8"/>
      <c r="T9" s="15">
        <f t="shared" ref="T9:T14" si="4">SUM(B9:Q9)</f>
        <v>2179</v>
      </c>
      <c r="U9" s="8">
        <f t="shared" si="2"/>
        <v>0</v>
      </c>
      <c r="V9" s="15">
        <f t="shared" si="3"/>
        <v>2179</v>
      </c>
      <c r="W9" s="14"/>
      <c r="X9" s="13">
        <v>0</v>
      </c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1:46" x14ac:dyDescent="0.25">
      <c r="A10" t="s">
        <v>7</v>
      </c>
      <c r="B10" s="10">
        <v>17</v>
      </c>
      <c r="C10" s="10">
        <v>137</v>
      </c>
      <c r="D10" s="10">
        <v>0</v>
      </c>
      <c r="E10" s="10">
        <v>50</v>
      </c>
      <c r="F10" s="10">
        <v>0</v>
      </c>
      <c r="G10" s="10">
        <v>94</v>
      </c>
      <c r="H10" s="10">
        <v>241</v>
      </c>
      <c r="I10" s="10">
        <v>0</v>
      </c>
      <c r="J10" s="10">
        <v>157</v>
      </c>
      <c r="K10" s="10">
        <v>32</v>
      </c>
      <c r="L10" s="10">
        <v>40</v>
      </c>
      <c r="M10" s="10">
        <v>30</v>
      </c>
      <c r="N10" s="10">
        <v>212</v>
      </c>
      <c r="O10" s="10">
        <v>46</v>
      </c>
      <c r="P10" s="10">
        <v>70</v>
      </c>
      <c r="Q10" s="10">
        <v>33</v>
      </c>
      <c r="R10" s="10"/>
      <c r="S10" s="8"/>
      <c r="T10" s="15">
        <f t="shared" si="4"/>
        <v>1159</v>
      </c>
      <c r="U10" s="8">
        <f t="shared" si="2"/>
        <v>0</v>
      </c>
      <c r="V10" s="15">
        <f t="shared" si="3"/>
        <v>1159</v>
      </c>
      <c r="W10" s="12"/>
      <c r="X10" s="13">
        <v>0</v>
      </c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1:46" x14ac:dyDescent="0.25">
      <c r="A11" t="s">
        <v>8</v>
      </c>
      <c r="B11" s="10">
        <v>0</v>
      </c>
      <c r="C11" s="10">
        <v>70</v>
      </c>
      <c r="D11" s="10">
        <v>99.87</v>
      </c>
      <c r="E11" s="10">
        <f>88+126.71</f>
        <v>214.70999999999998</v>
      </c>
      <c r="F11" s="10">
        <v>0</v>
      </c>
      <c r="G11" s="10">
        <v>6.81</v>
      </c>
      <c r="H11" s="10">
        <v>68.73</v>
      </c>
      <c r="I11" s="10">
        <f>355+163.68</f>
        <v>518.68000000000006</v>
      </c>
      <c r="J11" s="10">
        <v>46.38</v>
      </c>
      <c r="K11" s="10">
        <v>62.27</v>
      </c>
      <c r="L11" s="10">
        <v>0</v>
      </c>
      <c r="M11" s="10">
        <v>0</v>
      </c>
      <c r="N11" s="10">
        <v>185.71</v>
      </c>
      <c r="O11" s="10">
        <v>29.86</v>
      </c>
      <c r="P11" s="10">
        <v>0</v>
      </c>
      <c r="Q11" s="10">
        <f>97.52 + 3810</f>
        <v>3907.52</v>
      </c>
      <c r="R11" s="10"/>
      <c r="S11" s="8"/>
      <c r="T11" s="15">
        <f t="shared" si="4"/>
        <v>5210.54</v>
      </c>
      <c r="U11" s="8">
        <f t="shared" si="2"/>
        <v>4000</v>
      </c>
      <c r="V11" s="15">
        <f t="shared" si="3"/>
        <v>1210.54</v>
      </c>
      <c r="W11" s="12"/>
      <c r="X11" s="13">
        <v>13000</v>
      </c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1:46" x14ac:dyDescent="0.25">
      <c r="A12" t="s">
        <v>9</v>
      </c>
      <c r="B12" s="10">
        <f>50+2300</f>
        <v>2350</v>
      </c>
      <c r="C12" s="10">
        <v>0</v>
      </c>
      <c r="D12" s="10">
        <v>0</v>
      </c>
      <c r="E12" s="10">
        <v>0</v>
      </c>
      <c r="F12" s="10">
        <v>250</v>
      </c>
      <c r="G12" s="10">
        <v>2450</v>
      </c>
      <c r="H12" s="10">
        <v>0</v>
      </c>
      <c r="I12" s="10">
        <v>0</v>
      </c>
      <c r="J12" s="10">
        <v>100</v>
      </c>
      <c r="K12" s="10">
        <v>2715</v>
      </c>
      <c r="L12" s="10">
        <v>4400</v>
      </c>
      <c r="M12" s="10">
        <v>300</v>
      </c>
      <c r="N12" s="10">
        <v>185</v>
      </c>
      <c r="O12" s="10">
        <v>70</v>
      </c>
      <c r="P12" s="10">
        <v>700</v>
      </c>
      <c r="Q12" s="10">
        <v>470</v>
      </c>
      <c r="R12" s="10"/>
      <c r="S12" s="8"/>
      <c r="T12" s="15">
        <f t="shared" si="4"/>
        <v>13990</v>
      </c>
      <c r="U12" s="8">
        <f t="shared" si="2"/>
        <v>12430.76923076923</v>
      </c>
      <c r="V12" s="15">
        <f t="shared" si="3"/>
        <v>1559.2307692307695</v>
      </c>
      <c r="W12" s="12"/>
      <c r="X12" s="13">
        <v>40400</v>
      </c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1:46" x14ac:dyDescent="0.25">
      <c r="A13" t="s">
        <v>10</v>
      </c>
      <c r="B13" s="10">
        <v>50</v>
      </c>
      <c r="C13" s="10">
        <v>180</v>
      </c>
      <c r="D13" s="10">
        <v>750</v>
      </c>
      <c r="E13" s="10">
        <v>0</v>
      </c>
      <c r="F13" s="10">
        <v>810</v>
      </c>
      <c r="G13" s="10">
        <v>100</v>
      </c>
      <c r="H13" s="10">
        <v>1000</v>
      </c>
      <c r="I13" s="10">
        <v>2100</v>
      </c>
      <c r="J13" s="10">
        <v>639</v>
      </c>
      <c r="K13" s="10">
        <v>1210</v>
      </c>
      <c r="L13" s="10">
        <v>0</v>
      </c>
      <c r="M13" s="10">
        <v>1820</v>
      </c>
      <c r="N13" s="10">
        <v>3025</v>
      </c>
      <c r="O13" s="10">
        <v>900</v>
      </c>
      <c r="P13" s="10">
        <v>50</v>
      </c>
      <c r="Q13" s="10">
        <v>1670</v>
      </c>
      <c r="R13" s="10"/>
      <c r="S13" s="8"/>
      <c r="T13" s="15">
        <f t="shared" si="4"/>
        <v>14304</v>
      </c>
      <c r="U13" s="8">
        <f t="shared" si="2"/>
        <v>14892.307692307691</v>
      </c>
      <c r="V13" s="15">
        <f t="shared" si="3"/>
        <v>-588.30769230769147</v>
      </c>
      <c r="W13" s="12"/>
      <c r="X13" s="13">
        <v>48400</v>
      </c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1:46" x14ac:dyDescent="0.25">
      <c r="A14" t="s">
        <v>11</v>
      </c>
      <c r="B14" s="11">
        <v>0</v>
      </c>
      <c r="C14" s="11">
        <v>20</v>
      </c>
      <c r="D14" s="11">
        <v>20</v>
      </c>
      <c r="E14" s="11">
        <v>575</v>
      </c>
      <c r="F14" s="24">
        <v>367</v>
      </c>
      <c r="G14" s="11">
        <v>20</v>
      </c>
      <c r="H14" s="24">
        <v>0</v>
      </c>
      <c r="I14" s="24">
        <v>0</v>
      </c>
      <c r="J14" s="11">
        <v>13</v>
      </c>
      <c r="K14" s="24">
        <v>27</v>
      </c>
      <c r="L14" s="24">
        <v>52</v>
      </c>
      <c r="M14" s="24">
        <v>143</v>
      </c>
      <c r="N14" s="24">
        <v>95</v>
      </c>
      <c r="O14" s="24">
        <v>492</v>
      </c>
      <c r="P14" s="24">
        <v>0</v>
      </c>
      <c r="Q14" s="24">
        <v>22</v>
      </c>
      <c r="R14" s="11"/>
      <c r="S14" s="8"/>
      <c r="T14" s="15">
        <f t="shared" si="4"/>
        <v>1846</v>
      </c>
      <c r="U14" s="8">
        <f t="shared" si="2"/>
        <v>424.61538461538464</v>
      </c>
      <c r="V14" s="15">
        <f t="shared" si="3"/>
        <v>1421.3846153846152</v>
      </c>
      <c r="W14" s="16"/>
      <c r="X14" s="17">
        <v>1380</v>
      </c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1:46" s="3" customFormat="1" ht="17.25" x14ac:dyDescent="0.4">
      <c r="A15" s="3" t="s">
        <v>12</v>
      </c>
      <c r="B15" s="22">
        <f>SUM(B8:B14)</f>
        <v>2417</v>
      </c>
      <c r="C15" s="22">
        <f>SUM(C8:C14)</f>
        <v>407</v>
      </c>
      <c r="D15" s="22">
        <f>SUM(D8:D14)</f>
        <v>1689.87</v>
      </c>
      <c r="E15" s="22">
        <f t="shared" ref="E15" si="5">SUM(E8:E14)</f>
        <v>889.71</v>
      </c>
      <c r="F15" s="22">
        <f>SUM(F8:F14)</f>
        <v>2431</v>
      </c>
      <c r="G15" s="22">
        <f>SUM(G8:G14)</f>
        <v>2853.81</v>
      </c>
      <c r="H15" s="22">
        <f t="shared" ref="H15:Q15" si="6">SUM(H8:H14)</f>
        <v>1377.73</v>
      </c>
      <c r="I15" s="22">
        <f t="shared" si="6"/>
        <v>2723.6800000000003</v>
      </c>
      <c r="J15" s="22">
        <f t="shared" si="6"/>
        <v>985.38</v>
      </c>
      <c r="K15" s="22">
        <f t="shared" si="6"/>
        <v>4276.2700000000004</v>
      </c>
      <c r="L15" s="22">
        <f t="shared" si="6"/>
        <v>4595</v>
      </c>
      <c r="M15" s="22">
        <f t="shared" si="6"/>
        <v>2394</v>
      </c>
      <c r="N15" s="22">
        <f t="shared" si="6"/>
        <v>3963.71</v>
      </c>
      <c r="O15" s="22">
        <f t="shared" si="6"/>
        <v>1645.8600000000001</v>
      </c>
      <c r="P15" s="22">
        <f t="shared" si="6"/>
        <v>1010</v>
      </c>
      <c r="Q15" s="22">
        <f t="shared" si="6"/>
        <v>6102.52</v>
      </c>
      <c r="R15" s="29"/>
      <c r="S15" s="9"/>
      <c r="T15" s="18">
        <f>SUM(T8:T14)</f>
        <v>39762.54</v>
      </c>
      <c r="U15" s="18">
        <f>SUM(U8:U14)</f>
        <v>33286.153846153844</v>
      </c>
      <c r="V15" s="18">
        <f t="shared" ref="V15" si="7">SUM(V8:V14)</f>
        <v>6476.3861538461551</v>
      </c>
      <c r="W15" s="18"/>
      <c r="X15" s="18">
        <f t="shared" ref="X15" si="8">SUM(X8:X14)</f>
        <v>108180</v>
      </c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</row>
    <row r="16" spans="1:46" s="3" customFormat="1" ht="15.75" thickBot="1" x14ac:dyDescent="0.3">
      <c r="A16" s="3" t="s">
        <v>13</v>
      </c>
      <c r="B16" s="23">
        <f>B7+B15</f>
        <v>10094.15</v>
      </c>
      <c r="C16" s="23">
        <f>C7+C15</f>
        <v>6107.02</v>
      </c>
      <c r="D16" s="23">
        <f t="shared" ref="D16:E16" si="9">D7+D15</f>
        <v>5669.15</v>
      </c>
      <c r="E16" s="23">
        <f t="shared" si="9"/>
        <v>2634.86</v>
      </c>
      <c r="F16" s="23">
        <f>F7+F15</f>
        <v>8987</v>
      </c>
      <c r="G16" s="23">
        <f>G7+G15</f>
        <v>7124.51</v>
      </c>
      <c r="H16" s="23">
        <f t="shared" ref="H16:Q16" si="10">H7+H15</f>
        <v>4502.3899999999994</v>
      </c>
      <c r="I16" s="23">
        <f t="shared" si="10"/>
        <v>7118.83</v>
      </c>
      <c r="J16" s="23">
        <f t="shared" si="10"/>
        <v>4414.03</v>
      </c>
      <c r="K16" s="23">
        <f t="shared" si="10"/>
        <v>9208.42</v>
      </c>
      <c r="L16" s="23">
        <f t="shared" si="10"/>
        <v>10034.700000000001</v>
      </c>
      <c r="M16" s="23">
        <f t="shared" si="10"/>
        <v>5569.15</v>
      </c>
      <c r="N16" s="23">
        <f t="shared" si="10"/>
        <v>7737.8600000000006</v>
      </c>
      <c r="O16" s="23">
        <f t="shared" si="10"/>
        <v>6672.4600000000009</v>
      </c>
      <c r="P16" s="23">
        <f t="shared" si="10"/>
        <v>5523.32</v>
      </c>
      <c r="Q16" s="23">
        <f t="shared" si="10"/>
        <v>7856.77</v>
      </c>
      <c r="R16" s="28"/>
      <c r="S16" s="9"/>
      <c r="T16" s="19">
        <f>T7+T15</f>
        <v>109254.62</v>
      </c>
      <c r="U16" s="19">
        <f>U7+U15</f>
        <v>84055.38461538461</v>
      </c>
      <c r="V16" s="19">
        <f t="shared" ref="V16" si="11">V7+V15</f>
        <v>25199.235384615393</v>
      </c>
      <c r="W16" s="19"/>
      <c r="X16" s="19">
        <f t="shared" ref="X16" si="12">X7+X15</f>
        <v>273180</v>
      </c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</row>
    <row r="17" spans="1:1" ht="15.75" thickTop="1" x14ac:dyDescent="0.25">
      <c r="A17" t="s">
        <v>14</v>
      </c>
    </row>
    <row r="18" spans="1:1" x14ac:dyDescent="0.25">
      <c r="A18" t="s">
        <v>15</v>
      </c>
    </row>
    <row r="19" spans="1:1" x14ac:dyDescent="0.25">
      <c r="A19" t="s">
        <v>16</v>
      </c>
    </row>
    <row r="20" spans="1:1" x14ac:dyDescent="0.25">
      <c r="A20" t="s">
        <v>17</v>
      </c>
    </row>
    <row r="21" spans="1:1" x14ac:dyDescent="0.25">
      <c r="A21" t="s">
        <v>27</v>
      </c>
    </row>
    <row r="22" spans="1:1" x14ac:dyDescent="0.25">
      <c r="A22" t="s">
        <v>18</v>
      </c>
    </row>
    <row r="23" spans="1:1" x14ac:dyDescent="0.25">
      <c r="A23" t="s">
        <v>19</v>
      </c>
    </row>
    <row r="24" spans="1:1" x14ac:dyDescent="0.25">
      <c r="A24" t="s">
        <v>24</v>
      </c>
    </row>
  </sheetData>
  <pageMargins left="0.7" right="0.7" top="0.75" bottom="0.75" header="0.3" footer="0.3"/>
  <pageSetup orientation="portrait" r:id="rId1"/>
  <ignoredErrors>
    <ignoredError sqref="X15 C7 D7:Q7" formulaRange="1"/>
    <ignoredError sqref="T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Bishop</dc:creator>
  <cp:lastModifiedBy>Benjamin Bishop</cp:lastModifiedBy>
  <dcterms:created xsi:type="dcterms:W3CDTF">2023-01-03T21:13:49Z</dcterms:created>
  <dcterms:modified xsi:type="dcterms:W3CDTF">2023-04-17T19:34:55Z</dcterms:modified>
</cp:coreProperties>
</file>