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hurch Folders and Files\Finances\"/>
    </mc:Choice>
  </mc:AlternateContent>
  <bookViews>
    <workbookView xWindow="0" yWindow="0" windowWidth="22650" windowHeight="85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7" i="1"/>
  <c r="R15" i="1"/>
  <c r="U9" i="1"/>
  <c r="U10" i="1"/>
  <c r="U13" i="1"/>
  <c r="U14" i="1"/>
  <c r="U8" i="1"/>
  <c r="U5" i="1"/>
  <c r="R7" i="1"/>
  <c r="U3" i="1"/>
  <c r="Q11" i="1"/>
  <c r="U11" i="1" s="1"/>
  <c r="Q7" i="1"/>
  <c r="P15" i="1"/>
  <c r="P7" i="1"/>
  <c r="O15" i="1"/>
  <c r="O7" i="1"/>
  <c r="N15" i="1"/>
  <c r="N7" i="1"/>
  <c r="K6" i="1"/>
  <c r="J6" i="1"/>
  <c r="I11" i="1"/>
  <c r="I6" i="1"/>
  <c r="H6" i="1"/>
  <c r="G6" i="1"/>
  <c r="E11" i="1"/>
  <c r="E6" i="1"/>
  <c r="U6" i="1" s="1"/>
  <c r="D6" i="1"/>
  <c r="R16" i="1" l="1"/>
  <c r="Q15" i="1"/>
  <c r="Q16" i="1" s="1"/>
  <c r="O16" i="1"/>
  <c r="P16" i="1"/>
  <c r="N16" i="1"/>
  <c r="M15" i="1"/>
  <c r="M7" i="1"/>
  <c r="L7" i="1"/>
  <c r="L15" i="1"/>
  <c r="K15" i="1"/>
  <c r="K7" i="1"/>
  <c r="C7" i="1"/>
  <c r="D7" i="1"/>
  <c r="E7" i="1"/>
  <c r="F7" i="1"/>
  <c r="G7" i="1"/>
  <c r="H7" i="1"/>
  <c r="I7" i="1"/>
  <c r="J7" i="1"/>
  <c r="J15" i="1"/>
  <c r="H15" i="1"/>
  <c r="I15" i="1"/>
  <c r="M16" i="1" l="1"/>
  <c r="L16" i="1"/>
  <c r="K16" i="1"/>
  <c r="H16" i="1"/>
  <c r="J16" i="1"/>
  <c r="I16" i="1"/>
  <c r="G15" i="1"/>
  <c r="F15" i="1"/>
  <c r="D15" i="1"/>
  <c r="E15" i="1"/>
  <c r="G16" i="1" l="1"/>
  <c r="F16" i="1"/>
  <c r="E16" i="1"/>
  <c r="D16" i="1"/>
  <c r="W9" i="1"/>
  <c r="W10" i="1"/>
  <c r="W11" i="1"/>
  <c r="W13" i="1"/>
  <c r="W14" i="1"/>
  <c r="C15" i="1"/>
  <c r="Y15" i="1"/>
  <c r="Y16" i="1" s="1"/>
  <c r="B12" i="1"/>
  <c r="U12" i="1" s="1"/>
  <c r="B4" i="1"/>
  <c r="U4" i="1" s="1"/>
  <c r="B7" i="1" l="1"/>
  <c r="U7" i="1"/>
  <c r="W7" i="1" s="1"/>
  <c r="B15" i="1"/>
  <c r="W12" i="1"/>
  <c r="W8" i="1"/>
  <c r="C16" i="1"/>
  <c r="V15" i="1"/>
  <c r="V16" i="1" s="1"/>
  <c r="B16" i="1" l="1"/>
  <c r="U15" i="1"/>
  <c r="U16" i="1" s="1"/>
  <c r="W15" i="1"/>
  <c r="W16" i="1" s="1"/>
</calcChain>
</file>

<file path=xl/sharedStrings.xml><?xml version="1.0" encoding="utf-8"?>
<sst xmlns="http://schemas.openxmlformats.org/spreadsheetml/2006/main" count="31" uniqueCount="28">
  <si>
    <t>All Saints Episcopal Church</t>
  </si>
  <si>
    <t>Pledge + Plate Analysis</t>
  </si>
  <si>
    <t xml:space="preserve">  Sunday 9:30 AM</t>
  </si>
  <si>
    <t xml:space="preserve">  Sunday 11:45 AM</t>
  </si>
  <si>
    <t>Total Pledge + Plate</t>
  </si>
  <si>
    <t xml:space="preserve">  Administration</t>
  </si>
  <si>
    <t xml:space="preserve">  Building + Grounds</t>
  </si>
  <si>
    <t xml:space="preserve">  Formation Ministry</t>
  </si>
  <si>
    <t xml:space="preserve">  Hospitality + Care</t>
  </si>
  <si>
    <t xml:space="preserve">  Outreach Ministry</t>
  </si>
  <si>
    <t xml:space="preserve">  Outreach Services</t>
  </si>
  <si>
    <t xml:space="preserve">  Worship Ministry</t>
  </si>
  <si>
    <t>Total Designated Funds</t>
  </si>
  <si>
    <t>Total Income</t>
  </si>
  <si>
    <t xml:space="preserve">  Notes:</t>
  </si>
  <si>
    <t xml:space="preserve">    Administration: Columbarium, Rector's Discretionary Fund, Deacon's Discretionary Fund</t>
  </si>
  <si>
    <t xml:space="preserve">    Building + Grounds: New Building Fund, Repairs, Equipment</t>
  </si>
  <si>
    <t xml:space="preserve">    Formation Ministry: Conferences, Adult Education, Children's Ministry, Teen Ministry, Birthday Box</t>
  </si>
  <si>
    <t xml:space="preserve">    Outreach Ministry: Southern Nevada Health District, Parish Hall Rent, Gamblers Anonymous, Narcotics Anonymous</t>
  </si>
  <si>
    <t xml:space="preserve">    Outreach Services: Baptisms, Quinceaneras, Weddings, Funerals </t>
  </si>
  <si>
    <t>Total</t>
  </si>
  <si>
    <t>Budget</t>
  </si>
  <si>
    <t>Variance</t>
  </si>
  <si>
    <t xml:space="preserve">  Ash Wed / Healing</t>
  </si>
  <si>
    <t xml:space="preserve">    Worship Ministry: Flowers, Altar Guild, Organ Fund, Instrument Maintenance, Sanctuary Furnishings</t>
  </si>
  <si>
    <t xml:space="preserve">  Zelle + Tithely</t>
  </si>
  <si>
    <t xml:space="preserve">    Hospitality + Care Ministry: Gift Shop, Coffee Hour, Memorials, Festivals, Garage Sales, Taco Truck    (PayPal)</t>
  </si>
  <si>
    <t>YTD-17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</si>
</sst>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" fontId="0" fillId="0" borderId="0" xfId="0" applyNumberFormat="1" applyAlignment="1">
      <alignment horizontal="center"/>
    </xf>
    <xf numFmtId="165" fontId="1" fillId="0" borderId="0" xfId="2" applyNumberFormat="1" applyFont="1" applyBorder="1"/>
    <xf numFmtId="165" fontId="2" fillId="0" borderId="0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41" fontId="0" fillId="0" borderId="0" xfId="2" applyNumberFormat="1" applyFont="1" applyBorder="1"/>
    <xf numFmtId="41" fontId="0" fillId="0" borderId="0" xfId="0" applyNumberFormat="1"/>
    <xf numFmtId="41" fontId="2" fillId="0" borderId="0" xfId="2" applyNumberFormat="1" applyFont="1" applyBorder="1"/>
    <xf numFmtId="41" fontId="1" fillId="0" borderId="0" xfId="2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2" fillId="0" borderId="2" xfId="2" applyNumberFormat="1" applyFont="1" applyBorder="1"/>
    <xf numFmtId="41" fontId="2" fillId="0" borderId="3" xfId="2" applyNumberFormat="1" applyFont="1" applyBorder="1"/>
    <xf numFmtId="165" fontId="2" fillId="0" borderId="0" xfId="1" applyNumberFormat="1" applyFont="1"/>
    <xf numFmtId="43" fontId="2" fillId="0" borderId="0" xfId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4" zoomScale="120" zoomScaleNormal="120" workbookViewId="0">
      <selection activeCell="AA18" sqref="AA18"/>
    </sheetView>
  </sheetViews>
  <sheetFormatPr defaultRowHeight="15" x14ac:dyDescent="0.25"/>
  <cols>
    <col min="1" max="1" width="23.5703125" customWidth="1"/>
    <col min="2" max="15" width="8.28515625" hidden="1" customWidth="1"/>
    <col min="16" max="19" width="8.28515625" customWidth="1"/>
    <col min="20" max="20" width="2.7109375" customWidth="1"/>
    <col min="21" max="21" width="9.5703125" bestFit="1" customWidth="1"/>
    <col min="24" max="24" width="2.7109375" customWidth="1"/>
    <col min="25" max="25" width="9.5703125" bestFit="1" customWidth="1"/>
  </cols>
  <sheetData>
    <row r="1" spans="1:47" x14ac:dyDescent="0.25">
      <c r="A1" s="1" t="s">
        <v>0</v>
      </c>
      <c r="T1" s="7"/>
      <c r="U1" s="25" t="s">
        <v>27</v>
      </c>
      <c r="V1" s="26" t="s">
        <v>27</v>
      </c>
      <c r="W1" s="26" t="s">
        <v>27</v>
      </c>
      <c r="X1" s="26"/>
      <c r="Y1" s="26">
        <v>2023</v>
      </c>
    </row>
    <row r="2" spans="1:47" x14ac:dyDescent="0.25">
      <c r="A2" s="1" t="s">
        <v>1</v>
      </c>
      <c r="B2" s="4">
        <v>44927</v>
      </c>
      <c r="C2" s="4">
        <v>44934</v>
      </c>
      <c r="D2" s="4">
        <v>44941</v>
      </c>
      <c r="E2" s="4">
        <v>44948</v>
      </c>
      <c r="F2" s="4">
        <v>44955</v>
      </c>
      <c r="G2" s="4">
        <v>44962</v>
      </c>
      <c r="H2" s="4">
        <v>44969</v>
      </c>
      <c r="I2" s="4">
        <v>44976</v>
      </c>
      <c r="J2" s="4">
        <v>44983</v>
      </c>
      <c r="K2" s="4">
        <v>44990</v>
      </c>
      <c r="L2" s="4">
        <v>44997</v>
      </c>
      <c r="M2" s="4">
        <v>45004</v>
      </c>
      <c r="N2" s="4">
        <v>45011</v>
      </c>
      <c r="O2" s="4">
        <v>45018</v>
      </c>
      <c r="P2" s="4">
        <v>45025</v>
      </c>
      <c r="Q2" s="4">
        <v>45032</v>
      </c>
      <c r="R2" s="4">
        <v>45039</v>
      </c>
      <c r="S2" s="4">
        <v>45046</v>
      </c>
      <c r="T2" s="7"/>
      <c r="U2" s="27" t="s">
        <v>20</v>
      </c>
      <c r="V2" s="26" t="s">
        <v>21</v>
      </c>
      <c r="W2" s="26" t="s">
        <v>22</v>
      </c>
      <c r="X2" s="26"/>
      <c r="Y2" s="26" t="s">
        <v>21</v>
      </c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</row>
    <row r="3" spans="1:47" x14ac:dyDescent="0.25">
      <c r="A3" s="2" t="s">
        <v>23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482</v>
      </c>
      <c r="K3" s="10">
        <v>91</v>
      </c>
      <c r="L3" s="10">
        <v>93</v>
      </c>
      <c r="M3" s="10">
        <v>65</v>
      </c>
      <c r="N3" s="10">
        <v>83</v>
      </c>
      <c r="O3" s="10">
        <v>64</v>
      </c>
      <c r="P3" s="10">
        <v>295</v>
      </c>
      <c r="Q3" s="10">
        <v>0</v>
      </c>
      <c r="R3" s="10">
        <v>0</v>
      </c>
      <c r="S3" s="10"/>
      <c r="T3" s="8"/>
      <c r="U3" s="12">
        <f>SUM(B3:R3)</f>
        <v>1173</v>
      </c>
      <c r="V3" s="12"/>
      <c r="W3" s="12"/>
      <c r="X3" s="12"/>
      <c r="Y3" s="13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25">
      <c r="A4" s="2" t="s">
        <v>2</v>
      </c>
      <c r="B4" s="10">
        <f>1342+6000</f>
        <v>7342</v>
      </c>
      <c r="C4" s="10">
        <v>3714</v>
      </c>
      <c r="D4" s="10">
        <v>3265</v>
      </c>
      <c r="E4" s="10">
        <v>1130</v>
      </c>
      <c r="F4" s="10">
        <v>3285</v>
      </c>
      <c r="G4" s="10">
        <v>2985</v>
      </c>
      <c r="H4" s="10">
        <v>1481.66</v>
      </c>
      <c r="I4" s="10">
        <v>3696</v>
      </c>
      <c r="J4" s="10">
        <v>1902</v>
      </c>
      <c r="K4" s="10">
        <v>2499</v>
      </c>
      <c r="L4" s="10">
        <v>3113</v>
      </c>
      <c r="M4" s="10">
        <v>1787</v>
      </c>
      <c r="N4" s="10">
        <v>2282</v>
      </c>
      <c r="O4" s="10">
        <v>3235</v>
      </c>
      <c r="P4" s="10">
        <v>2506</v>
      </c>
      <c r="Q4" s="10">
        <v>498</v>
      </c>
      <c r="R4" s="10">
        <v>3640</v>
      </c>
      <c r="S4" s="10"/>
      <c r="T4" s="8"/>
      <c r="U4" s="12">
        <f t="shared" ref="U4:U6" si="0">SUM(B4:R4)</f>
        <v>48360.66</v>
      </c>
      <c r="V4" s="12"/>
      <c r="W4" s="12"/>
      <c r="X4" s="12"/>
      <c r="Y4" s="13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25">
      <c r="A5" s="2" t="s">
        <v>3</v>
      </c>
      <c r="B5" s="10">
        <v>231</v>
      </c>
      <c r="C5" s="10">
        <v>1347</v>
      </c>
      <c r="D5" s="10">
        <v>710</v>
      </c>
      <c r="E5" s="10">
        <v>511</v>
      </c>
      <c r="F5" s="10">
        <v>872</v>
      </c>
      <c r="G5" s="10">
        <v>929</v>
      </c>
      <c r="H5" s="10">
        <v>864</v>
      </c>
      <c r="I5" s="10">
        <v>535</v>
      </c>
      <c r="J5" s="10">
        <v>838</v>
      </c>
      <c r="K5" s="10">
        <v>938</v>
      </c>
      <c r="L5" s="10">
        <v>1003</v>
      </c>
      <c r="M5" s="10">
        <v>624</v>
      </c>
      <c r="N5" s="10">
        <v>925</v>
      </c>
      <c r="O5" s="10">
        <v>1016</v>
      </c>
      <c r="P5" s="10">
        <v>943</v>
      </c>
      <c r="Q5" s="10">
        <v>542</v>
      </c>
      <c r="R5" s="10">
        <v>558</v>
      </c>
      <c r="S5" s="10"/>
      <c r="T5" s="8"/>
      <c r="U5" s="12">
        <f t="shared" si="0"/>
        <v>13386</v>
      </c>
      <c r="V5" s="12"/>
      <c r="W5" s="12"/>
      <c r="X5" s="12"/>
      <c r="Y5" s="13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x14ac:dyDescent="0.25">
      <c r="A6" t="s">
        <v>25</v>
      </c>
      <c r="B6" s="11">
        <v>104.15</v>
      </c>
      <c r="C6" s="11">
        <v>639.02</v>
      </c>
      <c r="D6" s="11">
        <f>104.15-99.87</f>
        <v>4.2800000000000011</v>
      </c>
      <c r="E6" s="11">
        <f>230.86-126.71</f>
        <v>104.15000000000002</v>
      </c>
      <c r="F6" s="11">
        <v>2399</v>
      </c>
      <c r="G6" s="11">
        <f>363.51-6.81</f>
        <v>356.7</v>
      </c>
      <c r="H6" s="11">
        <f>847.73-68.73</f>
        <v>779</v>
      </c>
      <c r="I6" s="11">
        <f>327.83-163.68</f>
        <v>164.14999999999998</v>
      </c>
      <c r="J6" s="11">
        <f>253.03-46.38</f>
        <v>206.65</v>
      </c>
      <c r="K6" s="11">
        <f>1466.42-62.27</f>
        <v>1404.15</v>
      </c>
      <c r="L6" s="11">
        <v>1230.7</v>
      </c>
      <c r="M6" s="11">
        <v>699.15</v>
      </c>
      <c r="N6" s="11">
        <v>484.15</v>
      </c>
      <c r="O6" s="11">
        <v>711.6</v>
      </c>
      <c r="P6" s="11">
        <v>769.32</v>
      </c>
      <c r="Q6" s="11">
        <v>714.25</v>
      </c>
      <c r="R6" s="11">
        <v>174.15</v>
      </c>
      <c r="S6" s="11"/>
      <c r="T6" s="8"/>
      <c r="U6" s="16">
        <f t="shared" si="0"/>
        <v>10944.569999999998</v>
      </c>
      <c r="V6" s="16"/>
      <c r="W6" s="16"/>
      <c r="X6" s="12"/>
      <c r="Y6" s="1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3" customFormat="1" x14ac:dyDescent="0.25">
      <c r="A7" s="3" t="s">
        <v>4</v>
      </c>
      <c r="B7" s="20">
        <f>SUM(B3:B6)</f>
        <v>7677.15</v>
      </c>
      <c r="C7" s="20">
        <f t="shared" ref="C7:R7" si="1">SUM(C3:C6)</f>
        <v>5700.02</v>
      </c>
      <c r="D7" s="20">
        <f t="shared" si="1"/>
        <v>3979.28</v>
      </c>
      <c r="E7" s="20">
        <f t="shared" si="1"/>
        <v>1745.15</v>
      </c>
      <c r="F7" s="20">
        <f t="shared" si="1"/>
        <v>6556</v>
      </c>
      <c r="G7" s="20">
        <f t="shared" si="1"/>
        <v>4270.7</v>
      </c>
      <c r="H7" s="20">
        <f t="shared" si="1"/>
        <v>3124.66</v>
      </c>
      <c r="I7" s="20">
        <f t="shared" si="1"/>
        <v>4395.1499999999996</v>
      </c>
      <c r="J7" s="20">
        <f t="shared" si="1"/>
        <v>3428.65</v>
      </c>
      <c r="K7" s="20">
        <f t="shared" si="1"/>
        <v>4932.1499999999996</v>
      </c>
      <c r="L7" s="20">
        <f t="shared" si="1"/>
        <v>5439.7</v>
      </c>
      <c r="M7" s="20">
        <f t="shared" si="1"/>
        <v>3175.15</v>
      </c>
      <c r="N7" s="20">
        <f t="shared" si="1"/>
        <v>3774.15</v>
      </c>
      <c r="O7" s="20">
        <f t="shared" si="1"/>
        <v>5026.6000000000004</v>
      </c>
      <c r="P7" s="20">
        <f t="shared" si="1"/>
        <v>4513.32</v>
      </c>
      <c r="Q7" s="20">
        <f t="shared" si="1"/>
        <v>1754.25</v>
      </c>
      <c r="R7" s="20">
        <f t="shared" si="1"/>
        <v>4372.1499999999996</v>
      </c>
      <c r="S7" s="20"/>
      <c r="T7" s="9"/>
      <c r="U7" s="14">
        <f>SUM(U3:U6)</f>
        <v>73864.23</v>
      </c>
      <c r="V7" s="9">
        <f>(Y7/52)*17</f>
        <v>53942.307692307688</v>
      </c>
      <c r="W7" s="14">
        <f>U7-V7</f>
        <v>19921.922307692308</v>
      </c>
      <c r="X7" s="14"/>
      <c r="Y7" s="14">
        <v>165000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x14ac:dyDescent="0.25">
      <c r="A8" t="s">
        <v>5</v>
      </c>
      <c r="B8" s="10">
        <v>0</v>
      </c>
      <c r="C8" s="10">
        <v>0</v>
      </c>
      <c r="D8" s="10">
        <v>0</v>
      </c>
      <c r="E8" s="10">
        <v>50</v>
      </c>
      <c r="F8" s="10">
        <v>1004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20</v>
      </c>
      <c r="Q8" s="10">
        <v>0</v>
      </c>
      <c r="R8" s="10">
        <v>100</v>
      </c>
      <c r="S8" s="10"/>
      <c r="T8" s="8"/>
      <c r="U8" s="15">
        <f>SUM(B8:R8)</f>
        <v>1174</v>
      </c>
      <c r="V8" s="8">
        <f t="shared" ref="V8:V14" si="2">(Y8/52)*17</f>
        <v>1634.6153846153848</v>
      </c>
      <c r="W8" s="15">
        <f t="shared" ref="W8:W14" si="3">U8-V8</f>
        <v>-460.61538461538476</v>
      </c>
      <c r="X8" s="14"/>
      <c r="Y8" s="13">
        <v>5000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x14ac:dyDescent="0.25">
      <c r="A9" t="s">
        <v>6</v>
      </c>
      <c r="B9" s="10">
        <v>0</v>
      </c>
      <c r="C9" s="10">
        <v>0</v>
      </c>
      <c r="D9" s="10">
        <v>820</v>
      </c>
      <c r="E9" s="10">
        <v>0</v>
      </c>
      <c r="F9" s="10">
        <v>0</v>
      </c>
      <c r="G9" s="10">
        <v>183</v>
      </c>
      <c r="H9" s="10">
        <v>68</v>
      </c>
      <c r="I9" s="10">
        <v>105</v>
      </c>
      <c r="J9" s="10">
        <v>30</v>
      </c>
      <c r="K9" s="10">
        <v>230</v>
      </c>
      <c r="L9" s="10">
        <v>103</v>
      </c>
      <c r="M9" s="10">
        <v>101</v>
      </c>
      <c r="N9" s="10">
        <v>261</v>
      </c>
      <c r="O9" s="10">
        <v>108</v>
      </c>
      <c r="P9" s="10">
        <v>170</v>
      </c>
      <c r="Q9" s="10">
        <v>0</v>
      </c>
      <c r="R9" s="10">
        <v>80</v>
      </c>
      <c r="S9" s="10"/>
      <c r="T9" s="8"/>
      <c r="U9" s="15">
        <f t="shared" ref="U9:U14" si="4">SUM(B9:R9)</f>
        <v>2259</v>
      </c>
      <c r="V9" s="8">
        <f t="shared" si="2"/>
        <v>0</v>
      </c>
      <c r="W9" s="15">
        <f t="shared" si="3"/>
        <v>2259</v>
      </c>
      <c r="X9" s="14"/>
      <c r="Y9" s="13">
        <v>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x14ac:dyDescent="0.25">
      <c r="A10" t="s">
        <v>7</v>
      </c>
      <c r="B10" s="10">
        <v>17</v>
      </c>
      <c r="C10" s="10">
        <v>137</v>
      </c>
      <c r="D10" s="10">
        <v>0</v>
      </c>
      <c r="E10" s="10">
        <v>50</v>
      </c>
      <c r="F10" s="10">
        <v>0</v>
      </c>
      <c r="G10" s="10">
        <v>94</v>
      </c>
      <c r="H10" s="10">
        <v>241</v>
      </c>
      <c r="I10" s="10">
        <v>0</v>
      </c>
      <c r="J10" s="10">
        <v>157</v>
      </c>
      <c r="K10" s="10">
        <v>32</v>
      </c>
      <c r="L10" s="10">
        <v>40</v>
      </c>
      <c r="M10" s="10">
        <v>30</v>
      </c>
      <c r="N10" s="10">
        <v>212</v>
      </c>
      <c r="O10" s="10">
        <v>46</v>
      </c>
      <c r="P10" s="10">
        <v>70</v>
      </c>
      <c r="Q10" s="10">
        <v>33</v>
      </c>
      <c r="R10" s="10">
        <v>43</v>
      </c>
      <c r="S10" s="10"/>
      <c r="T10" s="8"/>
      <c r="U10" s="15">
        <f t="shared" si="4"/>
        <v>1202</v>
      </c>
      <c r="V10" s="8">
        <f t="shared" si="2"/>
        <v>0</v>
      </c>
      <c r="W10" s="15">
        <f t="shared" si="3"/>
        <v>1202</v>
      </c>
      <c r="X10" s="12"/>
      <c r="Y10" s="13"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x14ac:dyDescent="0.25">
      <c r="A11" t="s">
        <v>8</v>
      </c>
      <c r="B11" s="10">
        <v>0</v>
      </c>
      <c r="C11" s="10">
        <v>70</v>
      </c>
      <c r="D11" s="10">
        <v>99.87</v>
      </c>
      <c r="E11" s="10">
        <f>88+126.71</f>
        <v>214.70999999999998</v>
      </c>
      <c r="F11" s="10">
        <v>0</v>
      </c>
      <c r="G11" s="10">
        <v>6.81</v>
      </c>
      <c r="H11" s="10">
        <v>68.73</v>
      </c>
      <c r="I11" s="10">
        <f>355+163.68</f>
        <v>518.68000000000006</v>
      </c>
      <c r="J11" s="10">
        <v>46.38</v>
      </c>
      <c r="K11" s="10">
        <v>62.27</v>
      </c>
      <c r="L11" s="10">
        <v>0</v>
      </c>
      <c r="M11" s="10">
        <v>0</v>
      </c>
      <c r="N11" s="10">
        <v>185.71</v>
      </c>
      <c r="O11" s="10">
        <v>29.86</v>
      </c>
      <c r="P11" s="10">
        <v>0</v>
      </c>
      <c r="Q11" s="10">
        <f>97.52 + 3810</f>
        <v>3907.52</v>
      </c>
      <c r="R11" s="10">
        <v>102.15</v>
      </c>
      <c r="S11" s="10"/>
      <c r="T11" s="8"/>
      <c r="U11" s="15">
        <f t="shared" si="4"/>
        <v>5312.69</v>
      </c>
      <c r="V11" s="8">
        <f t="shared" si="2"/>
        <v>4250</v>
      </c>
      <c r="W11" s="15">
        <f t="shared" si="3"/>
        <v>1062.6899999999996</v>
      </c>
      <c r="X11" s="12"/>
      <c r="Y11" s="13">
        <v>13000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x14ac:dyDescent="0.25">
      <c r="A12" t="s">
        <v>9</v>
      </c>
      <c r="B12" s="10">
        <f>50+2300</f>
        <v>2350</v>
      </c>
      <c r="C12" s="10">
        <v>0</v>
      </c>
      <c r="D12" s="10">
        <v>0</v>
      </c>
      <c r="E12" s="10">
        <v>0</v>
      </c>
      <c r="F12" s="10">
        <v>250</v>
      </c>
      <c r="G12" s="10">
        <v>2450</v>
      </c>
      <c r="H12" s="10">
        <v>0</v>
      </c>
      <c r="I12" s="10">
        <v>0</v>
      </c>
      <c r="J12" s="10">
        <v>100</v>
      </c>
      <c r="K12" s="10">
        <v>2715</v>
      </c>
      <c r="L12" s="10">
        <v>4400</v>
      </c>
      <c r="M12" s="10">
        <v>300</v>
      </c>
      <c r="N12" s="10">
        <v>185</v>
      </c>
      <c r="O12" s="10">
        <v>70</v>
      </c>
      <c r="P12" s="10">
        <v>700</v>
      </c>
      <c r="Q12" s="10">
        <v>470</v>
      </c>
      <c r="R12" s="10">
        <v>572</v>
      </c>
      <c r="S12" s="10"/>
      <c r="T12" s="8"/>
      <c r="U12" s="15">
        <f t="shared" si="4"/>
        <v>14562</v>
      </c>
      <c r="V12" s="8">
        <f t="shared" si="2"/>
        <v>13207.692307692307</v>
      </c>
      <c r="W12" s="15">
        <f t="shared" si="3"/>
        <v>1354.3076923076933</v>
      </c>
      <c r="X12" s="12"/>
      <c r="Y12" s="13">
        <v>40400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x14ac:dyDescent="0.25">
      <c r="A13" t="s">
        <v>10</v>
      </c>
      <c r="B13" s="10">
        <v>50</v>
      </c>
      <c r="C13" s="10">
        <v>180</v>
      </c>
      <c r="D13" s="10">
        <v>750</v>
      </c>
      <c r="E13" s="10">
        <v>0</v>
      </c>
      <c r="F13" s="10">
        <v>810</v>
      </c>
      <c r="G13" s="10">
        <v>100</v>
      </c>
      <c r="H13" s="10">
        <v>1000</v>
      </c>
      <c r="I13" s="10">
        <v>2100</v>
      </c>
      <c r="J13" s="10">
        <v>639</v>
      </c>
      <c r="K13" s="10">
        <v>1210</v>
      </c>
      <c r="L13" s="10">
        <v>0</v>
      </c>
      <c r="M13" s="10">
        <v>1820</v>
      </c>
      <c r="N13" s="10">
        <v>3025</v>
      </c>
      <c r="O13" s="10">
        <v>900</v>
      </c>
      <c r="P13" s="10">
        <v>50</v>
      </c>
      <c r="Q13" s="10">
        <v>1670</v>
      </c>
      <c r="R13" s="10">
        <v>110</v>
      </c>
      <c r="S13" s="10"/>
      <c r="T13" s="8"/>
      <c r="U13" s="15">
        <f t="shared" si="4"/>
        <v>14414</v>
      </c>
      <c r="V13" s="8">
        <f t="shared" si="2"/>
        <v>15823.076923076922</v>
      </c>
      <c r="W13" s="15">
        <f t="shared" si="3"/>
        <v>-1409.076923076922</v>
      </c>
      <c r="X13" s="12"/>
      <c r="Y13" s="13">
        <v>48400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x14ac:dyDescent="0.25">
      <c r="A14" t="s">
        <v>11</v>
      </c>
      <c r="B14" s="11">
        <v>0</v>
      </c>
      <c r="C14" s="11">
        <v>20</v>
      </c>
      <c r="D14" s="11">
        <v>20</v>
      </c>
      <c r="E14" s="11">
        <v>575</v>
      </c>
      <c r="F14" s="24">
        <v>367</v>
      </c>
      <c r="G14" s="11">
        <v>20</v>
      </c>
      <c r="H14" s="24">
        <v>0</v>
      </c>
      <c r="I14" s="24">
        <v>0</v>
      </c>
      <c r="J14" s="11">
        <v>13</v>
      </c>
      <c r="K14" s="24">
        <v>27</v>
      </c>
      <c r="L14" s="24">
        <v>52</v>
      </c>
      <c r="M14" s="24">
        <v>143</v>
      </c>
      <c r="N14" s="24">
        <v>95</v>
      </c>
      <c r="O14" s="24">
        <v>492</v>
      </c>
      <c r="P14" s="24">
        <v>0</v>
      </c>
      <c r="Q14" s="24">
        <v>22</v>
      </c>
      <c r="R14" s="11">
        <v>51</v>
      </c>
      <c r="S14" s="11"/>
      <c r="T14" s="8"/>
      <c r="U14" s="15">
        <f t="shared" si="4"/>
        <v>1897</v>
      </c>
      <c r="V14" s="8">
        <f t="shared" si="2"/>
        <v>451.15384615384619</v>
      </c>
      <c r="W14" s="15">
        <f t="shared" si="3"/>
        <v>1445.8461538461538</v>
      </c>
      <c r="X14" s="16"/>
      <c r="Y14" s="17">
        <v>1380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3" customFormat="1" x14ac:dyDescent="0.25">
      <c r="A15" s="3" t="s">
        <v>12</v>
      </c>
      <c r="B15" s="22">
        <f>SUM(B8:B14)</f>
        <v>2417</v>
      </c>
      <c r="C15" s="22">
        <f>SUM(C8:C14)</f>
        <v>407</v>
      </c>
      <c r="D15" s="22">
        <f>SUM(D8:D14)</f>
        <v>1689.87</v>
      </c>
      <c r="E15" s="22">
        <f t="shared" ref="E15" si="5">SUM(E8:E14)</f>
        <v>889.71</v>
      </c>
      <c r="F15" s="22">
        <f>SUM(F8:F14)</f>
        <v>2431</v>
      </c>
      <c r="G15" s="22">
        <f>SUM(G8:G14)</f>
        <v>2853.81</v>
      </c>
      <c r="H15" s="22">
        <f t="shared" ref="H15:Q15" si="6">SUM(H8:H14)</f>
        <v>1377.73</v>
      </c>
      <c r="I15" s="22">
        <f t="shared" si="6"/>
        <v>2723.6800000000003</v>
      </c>
      <c r="J15" s="22">
        <f t="shared" si="6"/>
        <v>985.38</v>
      </c>
      <c r="K15" s="22">
        <f t="shared" si="6"/>
        <v>4276.2700000000004</v>
      </c>
      <c r="L15" s="22">
        <f t="shared" si="6"/>
        <v>4595</v>
      </c>
      <c r="M15" s="22">
        <f t="shared" si="6"/>
        <v>2394</v>
      </c>
      <c r="N15" s="22">
        <f t="shared" si="6"/>
        <v>3963.71</v>
      </c>
      <c r="O15" s="22">
        <f t="shared" si="6"/>
        <v>1645.8600000000001</v>
      </c>
      <c r="P15" s="22">
        <f t="shared" si="6"/>
        <v>1010</v>
      </c>
      <c r="Q15" s="22">
        <f t="shared" si="6"/>
        <v>6102.52</v>
      </c>
      <c r="R15" s="22">
        <f>SUM(R8:R14)</f>
        <v>1058.1500000000001</v>
      </c>
      <c r="S15" s="22"/>
      <c r="T15" s="9"/>
      <c r="U15" s="18">
        <f>SUM(U8:U14)</f>
        <v>40820.69</v>
      </c>
      <c r="V15" s="18">
        <f>SUM(V8:V14)</f>
        <v>35366.538461538454</v>
      </c>
      <c r="W15" s="18">
        <f t="shared" ref="W15" si="7">SUM(W8:W14)</f>
        <v>5454.1515384615395</v>
      </c>
      <c r="X15" s="18"/>
      <c r="Y15" s="18">
        <f t="shared" ref="Y15" si="8">SUM(Y8:Y14)</f>
        <v>108180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3" customFormat="1" ht="15.75" thickBot="1" x14ac:dyDescent="0.3">
      <c r="A16" s="3" t="s">
        <v>13</v>
      </c>
      <c r="B16" s="23">
        <f>B7+B15</f>
        <v>10094.15</v>
      </c>
      <c r="C16" s="23">
        <f>C7+C15</f>
        <v>6107.02</v>
      </c>
      <c r="D16" s="23">
        <f t="shared" ref="D16:E16" si="9">D7+D15</f>
        <v>5669.15</v>
      </c>
      <c r="E16" s="23">
        <f t="shared" si="9"/>
        <v>2634.86</v>
      </c>
      <c r="F16" s="23">
        <f>F7+F15</f>
        <v>8987</v>
      </c>
      <c r="G16" s="23">
        <f>G7+G15</f>
        <v>7124.51</v>
      </c>
      <c r="H16" s="23">
        <f t="shared" ref="H16:R16" si="10">H7+H15</f>
        <v>4502.3899999999994</v>
      </c>
      <c r="I16" s="23">
        <f t="shared" si="10"/>
        <v>7118.83</v>
      </c>
      <c r="J16" s="23">
        <f t="shared" si="10"/>
        <v>4414.03</v>
      </c>
      <c r="K16" s="23">
        <f t="shared" si="10"/>
        <v>9208.42</v>
      </c>
      <c r="L16" s="23">
        <f t="shared" si="10"/>
        <v>10034.700000000001</v>
      </c>
      <c r="M16" s="23">
        <f t="shared" si="10"/>
        <v>5569.15</v>
      </c>
      <c r="N16" s="23">
        <f t="shared" si="10"/>
        <v>7737.8600000000006</v>
      </c>
      <c r="O16" s="23">
        <f t="shared" si="10"/>
        <v>6672.4600000000009</v>
      </c>
      <c r="P16" s="23">
        <f t="shared" si="10"/>
        <v>5523.32</v>
      </c>
      <c r="Q16" s="23">
        <f t="shared" si="10"/>
        <v>7856.77</v>
      </c>
      <c r="R16" s="23">
        <f t="shared" si="10"/>
        <v>5430.2999999999993</v>
      </c>
      <c r="S16" s="23"/>
      <c r="T16" s="9"/>
      <c r="U16" s="19">
        <f>U7+U15</f>
        <v>114684.92</v>
      </c>
      <c r="V16" s="19">
        <f>V7+V15</f>
        <v>89308.846153846142</v>
      </c>
      <c r="W16" s="19">
        <f t="shared" ref="W16" si="11">W7+W15</f>
        <v>25376.073846153849</v>
      </c>
      <c r="X16" s="19"/>
      <c r="Y16" s="19">
        <f t="shared" ref="Y16" si="12">Y7+Y15</f>
        <v>273180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1" ht="15.75" thickTop="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26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24</v>
      </c>
    </row>
  </sheetData>
  <pageMargins left="0.7" right="0.7" top="0.75" bottom="0.75" header="0.3" footer="0.3"/>
  <pageSetup orientation="portrait" r:id="rId1"/>
  <ignoredErrors>
    <ignoredError sqref="Y15 C7 D7:R7" formulaRange="1"/>
    <ignoredError sqref="U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Bishop</dc:creator>
  <cp:lastModifiedBy>All Saints</cp:lastModifiedBy>
  <dcterms:created xsi:type="dcterms:W3CDTF">2023-01-03T21:13:49Z</dcterms:created>
  <dcterms:modified xsi:type="dcterms:W3CDTF">2023-04-25T16:26:01Z</dcterms:modified>
</cp:coreProperties>
</file>